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metall.corp.diehl.com\Data\Abteilungen\M-SM\Internetauftritt\Aktueller Content\Bilder, Animationen, Dokumente\Downloadcenter\"/>
    </mc:Choice>
  </mc:AlternateContent>
  <xr:revisionPtr revIDLastSave="0" documentId="8_{DE31196D-4E9B-4E02-8E1D-A7E9E956A256}"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X6" i="5"/>
  <c r="X7" i="5"/>
  <c r="X8" i="5"/>
  <c r="V9" i="5"/>
  <c r="V10" i="5"/>
  <c r="X10" i="5"/>
  <c r="V11" i="5"/>
  <c r="X11" i="5"/>
  <c r="V12" i="5"/>
  <c r="V13" i="5"/>
  <c r="X13" i="5"/>
  <c r="V14" i="5"/>
  <c r="X14" i="5"/>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V43" i="5"/>
  <c r="E43" i="5"/>
  <c r="X43" i="5" s="1"/>
  <c r="V44" i="5"/>
  <c r="E44" i="5"/>
  <c r="X44" i="5" s="1"/>
  <c r="V45" i="5"/>
  <c r="E45" i="5"/>
  <c r="X45" i="5" s="1"/>
  <c r="V46" i="5"/>
  <c r="E46" i="5"/>
  <c r="X46" i="5" s="1"/>
  <c r="V47" i="5"/>
  <c r="E47" i="5"/>
  <c r="X47" i="5" s="1"/>
  <c r="V48" i="5"/>
  <c r="E48" i="5"/>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X112" i="5" s="1"/>
  <c r="V113" i="5"/>
  <c r="E113" i="5"/>
  <c r="X113" i="5" s="1"/>
  <c r="V114" i="5"/>
  <c r="E114" i="5"/>
  <c r="V115" i="5"/>
  <c r="E115" i="5"/>
  <c r="X115" i="5" s="1"/>
  <c r="V116" i="5"/>
  <c r="E116" i="5"/>
  <c r="X116" i="5" s="1"/>
  <c r="V117" i="5"/>
  <c r="E117" i="5"/>
  <c r="X117" i="5" s="1"/>
  <c r="V118" i="5"/>
  <c r="E118" i="5"/>
  <c r="X118" i="5" s="1"/>
  <c r="V119" i="5"/>
  <c r="E119" i="5"/>
  <c r="X119" i="5" s="1"/>
  <c r="V120" i="5"/>
  <c r="E120" i="5"/>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V145" i="5"/>
  <c r="E145" i="5"/>
  <c r="X145" i="5" s="1"/>
  <c r="V146" i="5"/>
  <c r="E146" i="5"/>
  <c r="X146" i="5" s="1"/>
  <c r="V147" i="5"/>
  <c r="E147" i="5"/>
  <c r="X147" i="5" s="1"/>
  <c r="V148" i="5"/>
  <c r="E148" i="5"/>
  <c r="X148" i="5" s="1"/>
  <c r="V149" i="5"/>
  <c r="E149" i="5"/>
  <c r="X149" i="5" s="1"/>
  <c r="V150" i="5"/>
  <c r="E150" i="5"/>
  <c r="X150" i="5" s="1"/>
  <c r="V151" i="5"/>
  <c r="E151" i="5"/>
  <c r="X151" i="5" s="1"/>
  <c r="V152" i="5"/>
  <c r="E152" i="5"/>
  <c r="V153" i="5"/>
  <c r="E153" i="5"/>
  <c r="X153" i="5" s="1"/>
  <c r="V154" i="5"/>
  <c r="E154" i="5"/>
  <c r="X154" i="5" s="1"/>
  <c r="V155" i="5"/>
  <c r="E155" i="5"/>
  <c r="X155" i="5" s="1"/>
  <c r="V156" i="5"/>
  <c r="E156" i="5"/>
  <c r="V157" i="5"/>
  <c r="E157" i="5"/>
  <c r="X157" i="5" s="1"/>
  <c r="V158" i="5"/>
  <c r="E158" i="5"/>
  <c r="X158" i="5" s="1"/>
  <c r="V159" i="5"/>
  <c r="E159" i="5"/>
  <c r="X159" i="5" s="1"/>
  <c r="V160" i="5"/>
  <c r="E160" i="5"/>
  <c r="X160" i="5" s="1"/>
  <c r="V161" i="5"/>
  <c r="E161" i="5"/>
  <c r="X161" i="5" s="1"/>
  <c r="V162" i="5"/>
  <c r="E162" i="5"/>
  <c r="V163" i="5"/>
  <c r="E163" i="5"/>
  <c r="X163" i="5" s="1"/>
  <c r="V164" i="5"/>
  <c r="E164" i="5"/>
  <c r="X164" i="5" s="1"/>
  <c r="V165" i="5"/>
  <c r="E165" i="5"/>
  <c r="V166" i="5"/>
  <c r="E166" i="5"/>
  <c r="X166" i="5" s="1"/>
  <c r="V167" i="5"/>
  <c r="E167" i="5"/>
  <c r="X167" i="5" s="1"/>
  <c r="V168" i="5"/>
  <c r="E168" i="5"/>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V181" i="5"/>
  <c r="E181" i="5"/>
  <c r="X181" i="5" s="1"/>
  <c r="V182" i="5"/>
  <c r="E182" i="5"/>
  <c r="V183" i="5"/>
  <c r="E183" i="5"/>
  <c r="X183" i="5" s="1"/>
  <c r="V184" i="5"/>
  <c r="E184" i="5"/>
  <c r="X184" i="5" s="1"/>
  <c r="V185" i="5"/>
  <c r="E185" i="5"/>
  <c r="X185" i="5" s="1"/>
  <c r="V186" i="5"/>
  <c r="E186" i="5"/>
  <c r="V187" i="5"/>
  <c r="E187" i="5"/>
  <c r="X187" i="5" s="1"/>
  <c r="V188" i="5"/>
  <c r="E188" i="5"/>
  <c r="X188" i="5" s="1"/>
  <c r="V189" i="5"/>
  <c r="E189" i="5"/>
  <c r="V190" i="5"/>
  <c r="E190" i="5"/>
  <c r="X190" i="5" s="1"/>
  <c r="V191" i="5"/>
  <c r="E191" i="5"/>
  <c r="X191" i="5" s="1"/>
  <c r="V192" i="5"/>
  <c r="E192" i="5"/>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V202" i="5"/>
  <c r="E202" i="5"/>
  <c r="X202" i="5" s="1"/>
  <c r="V203" i="5"/>
  <c r="E203" i="5"/>
  <c r="X203" i="5" s="1"/>
  <c r="V204" i="5"/>
  <c r="E204" i="5"/>
  <c r="V205" i="5"/>
  <c r="E205" i="5"/>
  <c r="X205" i="5" s="1"/>
  <c r="V206" i="5"/>
  <c r="E206" i="5"/>
  <c r="X206" i="5" s="1"/>
  <c r="V207" i="5"/>
  <c r="E207" i="5"/>
  <c r="X207" i="5" s="1"/>
  <c r="V208" i="5"/>
  <c r="E208" i="5"/>
  <c r="X208" i="5" s="1"/>
  <c r="V209" i="5"/>
  <c r="E209" i="5"/>
  <c r="X209" i="5" s="1"/>
  <c r="V210" i="5"/>
  <c r="E210" i="5"/>
  <c r="X210" i="5" s="1"/>
  <c r="V211" i="5"/>
  <c r="E211" i="5"/>
  <c r="X211" i="5" s="1"/>
  <c r="V212" i="5"/>
  <c r="E212" i="5"/>
  <c r="V213" i="5"/>
  <c r="E213" i="5"/>
  <c r="X213" i="5" s="1"/>
  <c r="V214" i="5"/>
  <c r="E214" i="5"/>
  <c r="X214" i="5" s="1"/>
  <c r="V215" i="5"/>
  <c r="E215" i="5"/>
  <c r="X215" i="5" s="1"/>
  <c r="V216" i="5"/>
  <c r="E216" i="5"/>
  <c r="V217" i="5"/>
  <c r="E217" i="5"/>
  <c r="X217" i="5" s="1"/>
  <c r="V218" i="5"/>
  <c r="E218" i="5"/>
  <c r="X218" i="5" s="1"/>
  <c r="V219" i="5"/>
  <c r="E219" i="5"/>
  <c r="X219" i="5" s="1"/>
  <c r="V220" i="5"/>
  <c r="E220" i="5"/>
  <c r="X220" i="5" s="1"/>
  <c r="V221" i="5"/>
  <c r="E221" i="5"/>
  <c r="X221" i="5" s="1"/>
  <c r="V222" i="5"/>
  <c r="E222" i="5"/>
  <c r="V223" i="5"/>
  <c r="E223" i="5"/>
  <c r="X223" i="5" s="1"/>
  <c r="V224" i="5"/>
  <c r="E224" i="5"/>
  <c r="X224" i="5" s="1"/>
  <c r="V225" i="5"/>
  <c r="E225" i="5"/>
  <c r="X225" i="5" s="1"/>
  <c r="V226" i="5"/>
  <c r="E226" i="5"/>
  <c r="X226" i="5" s="1"/>
  <c r="V227" i="5"/>
  <c r="E227" i="5"/>
  <c r="X227" i="5" s="1"/>
  <c r="V228" i="5"/>
  <c r="E228" i="5"/>
  <c r="V229" i="5"/>
  <c r="E229" i="5"/>
  <c r="X229" i="5" s="1"/>
  <c r="V230" i="5"/>
  <c r="E230" i="5"/>
  <c r="X230" i="5" s="1"/>
  <c r="V231" i="5"/>
  <c r="E231" i="5"/>
  <c r="X231" i="5" s="1"/>
  <c r="V232" i="5"/>
  <c r="E232" i="5"/>
  <c r="X232" i="5" s="1"/>
  <c r="V233" i="5"/>
  <c r="E233" i="5"/>
  <c r="X233" i="5" s="1"/>
  <c r="V234" i="5"/>
  <c r="E234" i="5"/>
  <c r="V235" i="5"/>
  <c r="E235" i="5"/>
  <c r="X235" i="5" s="1"/>
  <c r="V236" i="5"/>
  <c r="E236" i="5"/>
  <c r="X236" i="5" s="1"/>
  <c r="V237" i="5"/>
  <c r="E237" i="5"/>
  <c r="X237" i="5" s="1"/>
  <c r="V238" i="5"/>
  <c r="E238" i="5"/>
  <c r="X238" i="5" s="1"/>
  <c r="V239" i="5"/>
  <c r="E239" i="5"/>
  <c r="X239" i="5" s="1"/>
  <c r="V240" i="5"/>
  <c r="E240" i="5"/>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V250" i="5"/>
  <c r="E250" i="5"/>
  <c r="X250" i="5" s="1"/>
  <c r="V251" i="5"/>
  <c r="E251" i="5"/>
  <c r="X251" i="5" s="1"/>
  <c r="V252" i="5"/>
  <c r="E252" i="5"/>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V262" i="5"/>
  <c r="E262" i="5"/>
  <c r="X262" i="5" s="1"/>
  <c r="V263" i="5"/>
  <c r="E263" i="5"/>
  <c r="X263" i="5" s="1"/>
  <c r="V264" i="5"/>
  <c r="E264" i="5"/>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V298" i="5"/>
  <c r="E298" i="5"/>
  <c r="X298" i="5" s="1"/>
  <c r="V299" i="5"/>
  <c r="E299" i="5"/>
  <c r="X299" i="5" s="1"/>
  <c r="V300" i="5"/>
  <c r="E300" i="5"/>
  <c r="V301" i="5"/>
  <c r="E301" i="5"/>
  <c r="X301" i="5" s="1"/>
  <c r="V302" i="5"/>
  <c r="E302" i="5"/>
  <c r="X302" i="5" s="1"/>
  <c r="V303" i="5"/>
  <c r="E303" i="5"/>
  <c r="X303" i="5" s="1"/>
  <c r="V304" i="5"/>
  <c r="E304" i="5"/>
  <c r="X304" i="5" s="1"/>
  <c r="V305" i="5"/>
  <c r="E305" i="5"/>
  <c r="X305" i="5" s="1"/>
  <c r="V306" i="5"/>
  <c r="E306" i="5"/>
  <c r="V307" i="5"/>
  <c r="E307" i="5"/>
  <c r="X307" i="5" s="1"/>
  <c r="V308" i="5"/>
  <c r="E308" i="5"/>
  <c r="X308" i="5" s="1"/>
  <c r="V309" i="5"/>
  <c r="E309" i="5"/>
  <c r="X309" i="5" s="1"/>
  <c r="V310" i="5"/>
  <c r="E310" i="5"/>
  <c r="X310" i="5" s="1"/>
  <c r="V311" i="5"/>
  <c r="E311" i="5"/>
  <c r="X311" i="5" s="1"/>
  <c r="V312" i="5"/>
  <c r="E312" i="5"/>
  <c r="V313" i="5"/>
  <c r="E313" i="5"/>
  <c r="X313" i="5" s="1"/>
  <c r="V314" i="5"/>
  <c r="E314" i="5"/>
  <c r="X314" i="5" s="1"/>
  <c r="V315" i="5"/>
  <c r="E315" i="5"/>
  <c r="X315" i="5" s="1"/>
  <c r="V316" i="5"/>
  <c r="E316" i="5"/>
  <c r="X316" i="5" s="1"/>
  <c r="V317" i="5"/>
  <c r="E317" i="5"/>
  <c r="X317" i="5" s="1"/>
  <c r="V318" i="5"/>
  <c r="E318" i="5"/>
  <c r="V319" i="5"/>
  <c r="E319" i="5"/>
  <c r="X319" i="5" s="1"/>
  <c r="V320" i="5"/>
  <c r="E320" i="5"/>
  <c r="X320" i="5" s="1"/>
  <c r="V321" i="5"/>
  <c r="E321" i="5"/>
  <c r="X321" i="5" s="1"/>
  <c r="V322" i="5"/>
  <c r="E322" i="5"/>
  <c r="X322" i="5" s="1"/>
  <c r="V323" i="5"/>
  <c r="E323" i="5"/>
  <c r="X323" i="5" s="1"/>
  <c r="V324" i="5"/>
  <c r="E324" i="5"/>
  <c r="V325" i="5"/>
  <c r="E325" i="5"/>
  <c r="X325" i="5" s="1"/>
  <c r="V326" i="5"/>
  <c r="E326" i="5"/>
  <c r="X326" i="5" s="1"/>
  <c r="V327" i="5"/>
  <c r="E327" i="5"/>
  <c r="X327" i="5" s="1"/>
  <c r="V328" i="5"/>
  <c r="E328" i="5"/>
  <c r="X328" i="5" s="1"/>
  <c r="V329" i="5"/>
  <c r="E329" i="5"/>
  <c r="X329" i="5" s="1"/>
  <c r="V330" i="5"/>
  <c r="E330" i="5"/>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V343" i="5"/>
  <c r="E343" i="5"/>
  <c r="X343" i="5" s="1"/>
  <c r="V344" i="5"/>
  <c r="E344" i="5"/>
  <c r="X344" i="5" s="1"/>
  <c r="V345" i="5"/>
  <c r="E345" i="5"/>
  <c r="V346" i="5"/>
  <c r="E346" i="5"/>
  <c r="X346" i="5" s="1"/>
  <c r="V347" i="5"/>
  <c r="E347" i="5"/>
  <c r="X347" i="5" s="1"/>
  <c r="V348" i="5"/>
  <c r="E348" i="5"/>
  <c r="V349" i="5"/>
  <c r="E349" i="5"/>
  <c r="X349" i="5" s="1"/>
  <c r="V350" i="5"/>
  <c r="E350" i="5"/>
  <c r="X350" i="5" s="1"/>
  <c r="V351" i="5"/>
  <c r="E351" i="5"/>
  <c r="X351" i="5" s="1"/>
  <c r="V352" i="5"/>
  <c r="E352" i="5"/>
  <c r="X352" i="5" s="1"/>
  <c r="V353" i="5"/>
  <c r="E353" i="5"/>
  <c r="X353" i="5" s="1"/>
  <c r="V354" i="5"/>
  <c r="E354" i="5"/>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V367" i="5"/>
  <c r="E367" i="5"/>
  <c r="X367" i="5" s="1"/>
  <c r="V368" i="5"/>
  <c r="E368" i="5"/>
  <c r="X368" i="5" s="1"/>
  <c r="V369" i="5"/>
  <c r="E369" i="5"/>
  <c r="V370" i="5"/>
  <c r="E370" i="5"/>
  <c r="X370" i="5" s="1"/>
  <c r="V371" i="5"/>
  <c r="E371" i="5"/>
  <c r="X371" i="5" s="1"/>
  <c r="V372" i="5"/>
  <c r="E372" i="5"/>
  <c r="X372" i="5" s="1"/>
  <c r="V373" i="5"/>
  <c r="E373" i="5"/>
  <c r="X373" i="5" s="1"/>
  <c r="V374" i="5"/>
  <c r="E374" i="5"/>
  <c r="X374" i="5" s="1"/>
  <c r="V375" i="5"/>
  <c r="E375" i="5"/>
  <c r="V376" i="5"/>
  <c r="E376" i="5"/>
  <c r="X376" i="5" s="1"/>
  <c r="V377" i="5"/>
  <c r="E377" i="5"/>
  <c r="X377" i="5" s="1"/>
  <c r="V378" i="5"/>
  <c r="E378" i="5"/>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V439" i="5"/>
  <c r="E439" i="5"/>
  <c r="X439" i="5" s="1"/>
  <c r="V440" i="5"/>
  <c r="E440" i="5"/>
  <c r="X440" i="5" s="1"/>
  <c r="V441" i="5"/>
  <c r="E441" i="5"/>
  <c r="X441" i="5" s="1"/>
  <c r="V442" i="5"/>
  <c r="E442" i="5"/>
  <c r="X442" i="5" s="1"/>
  <c r="V443" i="5"/>
  <c r="E443" i="5"/>
  <c r="X443" i="5" s="1"/>
  <c r="V444" i="5"/>
  <c r="E444" i="5"/>
  <c r="X444" i="5" s="1"/>
  <c r="V445" i="5"/>
  <c r="E445" i="5"/>
  <c r="X445" i="5" s="1"/>
  <c r="V446" i="5"/>
  <c r="E446" i="5"/>
  <c r="V447" i="5"/>
  <c r="E447" i="5"/>
  <c r="V448" i="5"/>
  <c r="E448" i="5"/>
  <c r="X448" i="5" s="1"/>
  <c r="V449" i="5"/>
  <c r="E449" i="5"/>
  <c r="X449" i="5" s="1"/>
  <c r="V450" i="5"/>
  <c r="E450" i="5"/>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V475" i="5"/>
  <c r="E475" i="5"/>
  <c r="X475" i="5" s="1"/>
  <c r="V476" i="5"/>
  <c r="E476" i="5"/>
  <c r="X476" i="5" s="1"/>
  <c r="V477" i="5"/>
  <c r="E477" i="5"/>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V487" i="5"/>
  <c r="E487" i="5"/>
  <c r="X487" i="5" s="1"/>
  <c r="V488" i="5"/>
  <c r="E488" i="5"/>
  <c r="X488" i="5" s="1"/>
  <c r="V489" i="5"/>
  <c r="E489" i="5"/>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V499" i="5"/>
  <c r="E499" i="5"/>
  <c r="X499" i="5" s="1"/>
  <c r="V500" i="5"/>
  <c r="E500" i="5"/>
  <c r="X500" i="5" s="1"/>
  <c r="V501" i="5"/>
  <c r="E501" i="5"/>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V514" i="5"/>
  <c r="E514" i="5"/>
  <c r="X514" i="5" s="1"/>
  <c r="V515" i="5"/>
  <c r="E515" i="5"/>
  <c r="X515" i="5" s="1"/>
  <c r="V516" i="5"/>
  <c r="E516" i="5"/>
  <c r="X516" i="5" s="1"/>
  <c r="V517" i="5"/>
  <c r="E517" i="5"/>
  <c r="X517" i="5" s="1"/>
  <c r="V518" i="5"/>
  <c r="E518" i="5"/>
  <c r="V519" i="5"/>
  <c r="E519" i="5"/>
  <c r="X519" i="5" s="1"/>
  <c r="V520" i="5"/>
  <c r="E520" i="5"/>
  <c r="X520" i="5" s="1"/>
  <c r="V521" i="5"/>
  <c r="E521" i="5"/>
  <c r="X521" i="5" s="1"/>
  <c r="V522" i="5"/>
  <c r="E522" i="5"/>
  <c r="V523" i="5"/>
  <c r="E523" i="5"/>
  <c r="X523" i="5" s="1"/>
  <c r="V524" i="5"/>
  <c r="E524" i="5"/>
  <c r="X524" i="5" s="1"/>
  <c r="V525" i="5"/>
  <c r="E525" i="5"/>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V535" i="5"/>
  <c r="E535" i="5"/>
  <c r="X535" i="5" s="1"/>
  <c r="V536" i="5"/>
  <c r="E536" i="5"/>
  <c r="X536" i="5" s="1"/>
  <c r="V537" i="5"/>
  <c r="E537" i="5"/>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V547" i="5"/>
  <c r="E547" i="5"/>
  <c r="X547" i="5" s="1"/>
  <c r="V548" i="5"/>
  <c r="E548" i="5"/>
  <c r="X548" i="5" s="1"/>
  <c r="V549" i="5"/>
  <c r="E549" i="5"/>
  <c r="V550" i="5"/>
  <c r="E550" i="5"/>
  <c r="X550" i="5" s="1"/>
  <c r="V551" i="5"/>
  <c r="E551" i="5"/>
  <c r="X551" i="5" s="1"/>
  <c r="V552" i="5"/>
  <c r="E552" i="5"/>
  <c r="X552" i="5" s="1"/>
  <c r="V553" i="5"/>
  <c r="E553" i="5"/>
  <c r="X553" i="5" s="1"/>
  <c r="V554" i="5"/>
  <c r="E554" i="5"/>
  <c r="X554" i="5" s="1"/>
  <c r="V555" i="5"/>
  <c r="E555" i="5"/>
  <c r="X555" i="5" s="1"/>
  <c r="V556" i="5"/>
  <c r="E556" i="5"/>
  <c r="X556" i="5" s="1"/>
  <c r="V557" i="5"/>
  <c r="E557" i="5"/>
  <c r="V558" i="5"/>
  <c r="E558" i="5"/>
  <c r="X558" i="5" s="1"/>
  <c r="V559" i="5"/>
  <c r="E559" i="5"/>
  <c r="X559" i="5" s="1"/>
  <c r="V560" i="5"/>
  <c r="E560" i="5"/>
  <c r="X560" i="5" s="1"/>
  <c r="V561" i="5"/>
  <c r="E561" i="5"/>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V574" i="5"/>
  <c r="E574" i="5"/>
  <c r="X574" i="5" s="1"/>
  <c r="V575" i="5"/>
  <c r="E575" i="5"/>
  <c r="X575" i="5" s="1"/>
  <c r="V576" i="5"/>
  <c r="E576" i="5"/>
  <c r="V577" i="5"/>
  <c r="E577" i="5"/>
  <c r="X577" i="5" s="1"/>
  <c r="V578" i="5"/>
  <c r="E578" i="5"/>
  <c r="X578" i="5" s="1"/>
  <c r="V579" i="5"/>
  <c r="E579" i="5"/>
  <c r="X579" i="5" s="1"/>
  <c r="V580" i="5"/>
  <c r="E580" i="5"/>
  <c r="X580" i="5" s="1"/>
  <c r="V581" i="5"/>
  <c r="E581" i="5"/>
  <c r="V582" i="5"/>
  <c r="E582" i="5"/>
  <c r="X582" i="5" s="1"/>
  <c r="V583" i="5"/>
  <c r="E583" i="5"/>
  <c r="X583" i="5" s="1"/>
  <c r="V584" i="5"/>
  <c r="E584" i="5"/>
  <c r="X584" i="5" s="1"/>
  <c r="V585" i="5"/>
  <c r="E585" i="5"/>
  <c r="V586" i="5"/>
  <c r="E586" i="5"/>
  <c r="X586" i="5" s="1"/>
  <c r="V587" i="5"/>
  <c r="E587" i="5"/>
  <c r="X587" i="5" s="1"/>
  <c r="V588" i="5"/>
  <c r="E588" i="5"/>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V598" i="5"/>
  <c r="E598" i="5"/>
  <c r="X598" i="5" s="1"/>
  <c r="V599" i="5"/>
  <c r="E599" i="5"/>
  <c r="X599" i="5" s="1"/>
  <c r="V600" i="5"/>
  <c r="E600" i="5"/>
  <c r="V601" i="5"/>
  <c r="E601" i="5"/>
  <c r="X601" i="5" s="1"/>
  <c r="V602" i="5"/>
  <c r="E602" i="5"/>
  <c r="X602" i="5" s="1"/>
  <c r="V603" i="5"/>
  <c r="E603" i="5"/>
  <c r="V604" i="5"/>
  <c r="E604" i="5"/>
  <c r="X604" i="5" s="1"/>
  <c r="V605" i="5"/>
  <c r="E605" i="5"/>
  <c r="X605" i="5" s="1"/>
  <c r="V606" i="5"/>
  <c r="E606" i="5"/>
  <c r="X606" i="5" s="1"/>
  <c r="V607" i="5"/>
  <c r="E607" i="5"/>
  <c r="X607" i="5" s="1"/>
  <c r="V608" i="5"/>
  <c r="E608" i="5"/>
  <c r="X608" i="5" s="1"/>
  <c r="V609" i="5"/>
  <c r="E609" i="5"/>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V658" i="5"/>
  <c r="E658" i="5"/>
  <c r="X658" i="5" s="1"/>
  <c r="V659" i="5"/>
  <c r="E659" i="5"/>
  <c r="X659" i="5" s="1"/>
  <c r="V660" i="5"/>
  <c r="E660" i="5"/>
  <c r="X660" i="5" s="1"/>
  <c r="V661" i="5"/>
  <c r="E661" i="5"/>
  <c r="X661" i="5" s="1"/>
  <c r="V662" i="5"/>
  <c r="E662" i="5"/>
  <c r="V663" i="5"/>
  <c r="E663" i="5"/>
  <c r="X663" i="5" s="1"/>
  <c r="V664" i="5"/>
  <c r="E664" i="5"/>
  <c r="X664" i="5" s="1"/>
  <c r="V665" i="5"/>
  <c r="E665" i="5"/>
  <c r="X665" i="5" s="1"/>
  <c r="V666" i="5"/>
  <c r="E666" i="5"/>
  <c r="X666" i="5" s="1"/>
  <c r="V667" i="5"/>
  <c r="E667" i="5"/>
  <c r="X667" i="5" s="1"/>
  <c r="V668" i="5"/>
  <c r="E668" i="5"/>
  <c r="X668" i="5" s="1"/>
  <c r="V669" i="5"/>
  <c r="E669" i="5"/>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V880" i="5"/>
  <c r="E880" i="5"/>
  <c r="X880" i="5" s="1"/>
  <c r="V881" i="5"/>
  <c r="E881" i="5"/>
  <c r="X881" i="5" s="1"/>
  <c r="V882" i="5"/>
  <c r="E882" i="5"/>
  <c r="V883" i="5"/>
  <c r="E883" i="5"/>
  <c r="X883" i="5" s="1"/>
  <c r="V884" i="5"/>
  <c r="E884" i="5"/>
  <c r="X884" i="5" s="1"/>
  <c r="V885" i="5"/>
  <c r="E885" i="5"/>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V901" i="5"/>
  <c r="E901" i="5"/>
  <c r="X901" i="5" s="1"/>
  <c r="V902" i="5"/>
  <c r="E902" i="5"/>
  <c r="X902" i="5" s="1"/>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V913" i="5"/>
  <c r="E913" i="5"/>
  <c r="X913" i="5" s="1"/>
  <c r="V914" i="5"/>
  <c r="E914" i="5"/>
  <c r="X914" i="5" s="1"/>
  <c r="V915" i="5"/>
  <c r="E915" i="5"/>
  <c r="X915" i="5" s="1"/>
  <c r="V916" i="5"/>
  <c r="E916" i="5"/>
  <c r="X916" i="5" s="1"/>
  <c r="V917" i="5"/>
  <c r="E917" i="5"/>
  <c r="X917" i="5" s="1"/>
  <c r="V918" i="5"/>
  <c r="E918" i="5"/>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V940" i="5"/>
  <c r="E940" i="5"/>
  <c r="X940" i="5" s="1"/>
  <c r="V941" i="5"/>
  <c r="E941" i="5"/>
  <c r="X941" i="5" s="1"/>
  <c r="V942" i="5"/>
  <c r="E942" i="5"/>
  <c r="X942" i="5" s="1"/>
  <c r="V943" i="5"/>
  <c r="E943" i="5"/>
  <c r="X943" i="5" s="1"/>
  <c r="V944" i="5"/>
  <c r="E944" i="5"/>
  <c r="X944" i="5" s="1"/>
  <c r="V945" i="5"/>
  <c r="E945" i="5"/>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V1066" i="5"/>
  <c r="E1066" i="5"/>
  <c r="X1066" i="5" s="1"/>
  <c r="V1067" i="5"/>
  <c r="E1067" i="5"/>
  <c r="X1067" i="5" s="1"/>
  <c r="V1068" i="5"/>
  <c r="E1068" i="5"/>
  <c r="V1069" i="5"/>
  <c r="E1069" i="5"/>
  <c r="X1069" i="5" s="1"/>
  <c r="V1070" i="5"/>
  <c r="E1070" i="5"/>
  <c r="X1070" i="5" s="1"/>
  <c r="V1071" i="5"/>
  <c r="E1071" i="5"/>
  <c r="X1071" i="5" s="1"/>
  <c r="V1072" i="5"/>
  <c r="E1072" i="5"/>
  <c r="X1072" i="5" s="1"/>
  <c r="V1073" i="5"/>
  <c r="E1073" i="5"/>
  <c r="X1073" i="5" s="1"/>
  <c r="V1074" i="5"/>
  <c r="E1074" i="5"/>
  <c r="V1075" i="5"/>
  <c r="E1075" i="5"/>
  <c r="X1075" i="5" s="1"/>
  <c r="V1076" i="5"/>
  <c r="E1076" i="5"/>
  <c r="X1076" i="5" s="1"/>
  <c r="V1077" i="5"/>
  <c r="E1077" i="5"/>
  <c r="X1077" i="5" s="1"/>
  <c r="V1078" i="5"/>
  <c r="E1078" i="5"/>
  <c r="X1078" i="5" s="1"/>
  <c r="V1079" i="5"/>
  <c r="E1079" i="5"/>
  <c r="X1079" i="5" s="1"/>
  <c r="V1080" i="5"/>
  <c r="E1080" i="5"/>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V1123" i="5"/>
  <c r="E1123" i="5"/>
  <c r="X1123" i="5" s="1"/>
  <c r="V1124" i="5"/>
  <c r="E1124" i="5"/>
  <c r="X1124" i="5" s="1"/>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V1138" i="5"/>
  <c r="E1138" i="5"/>
  <c r="X1138" i="5" s="1"/>
  <c r="V1139" i="5"/>
  <c r="E1139" i="5"/>
  <c r="X1139" i="5" s="1"/>
  <c r="V1140" i="5"/>
  <c r="E1140" i="5"/>
  <c r="V1141" i="5"/>
  <c r="E1141" i="5"/>
  <c r="X1141" i="5" s="1"/>
  <c r="V1142" i="5"/>
  <c r="E1142" i="5"/>
  <c r="X1142" i="5" s="1"/>
  <c r="V1143" i="5"/>
  <c r="E1143" i="5"/>
  <c r="X1143" i="5" s="1"/>
  <c r="V1144" i="5"/>
  <c r="E1144" i="5"/>
  <c r="X1144" i="5" s="1"/>
  <c r="V1145" i="5"/>
  <c r="E1145" i="5"/>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X1175" i="5" s="1"/>
  <c r="V1176" i="5"/>
  <c r="E1176" i="5"/>
  <c r="V1177" i="5"/>
  <c r="E1177" i="5"/>
  <c r="X1177" i="5" s="1"/>
  <c r="V1178" i="5"/>
  <c r="E1178" i="5"/>
  <c r="X1178" i="5" s="1"/>
  <c r="V1179" i="5"/>
  <c r="E1179" i="5"/>
  <c r="V1180" i="5"/>
  <c r="E1180" i="5"/>
  <c r="X1180" i="5" s="1"/>
  <c r="V1181" i="5"/>
  <c r="E1181" i="5"/>
  <c r="V1182" i="5"/>
  <c r="E1182" i="5"/>
  <c r="X1182" i="5" s="1"/>
  <c r="V1183" i="5"/>
  <c r="E1183" i="5"/>
  <c r="X1183" i="5" s="1"/>
  <c r="V1184" i="5"/>
  <c r="E1184" i="5"/>
  <c r="X1184" i="5" s="1"/>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V1297" i="5"/>
  <c r="E1297" i="5"/>
  <c r="X1297" i="5" s="1"/>
  <c r="V1298" i="5"/>
  <c r="E1298" i="5"/>
  <c r="X1298" i="5" s="1"/>
  <c r="V1299" i="5"/>
  <c r="E1299" i="5"/>
  <c r="X1299" i="5" s="1"/>
  <c r="V1300" i="5"/>
  <c r="E1300" i="5"/>
  <c r="X1300" i="5" s="1"/>
  <c r="V1301" i="5"/>
  <c r="E1301" i="5"/>
  <c r="X1301" i="5" s="1"/>
  <c r="V1302" i="5"/>
  <c r="E1302" i="5"/>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V1321" i="5"/>
  <c r="E1321" i="5"/>
  <c r="X1321" i="5" s="1"/>
  <c r="V1322" i="5"/>
  <c r="E1322" i="5"/>
  <c r="X1322" i="5" s="1"/>
  <c r="V1323" i="5"/>
  <c r="E1323" i="5"/>
  <c r="V1324" i="5"/>
  <c r="E1324" i="5"/>
  <c r="X1324" i="5" s="1"/>
  <c r="V1325" i="5"/>
  <c r="E1325" i="5"/>
  <c r="X1325" i="5" s="1"/>
  <c r="V1326" i="5"/>
  <c r="E1326" i="5"/>
  <c r="V1327" i="5"/>
  <c r="E1327" i="5"/>
  <c r="X1327" i="5" s="1"/>
  <c r="V1328" i="5"/>
  <c r="E1328" i="5"/>
  <c r="X1328" i="5" s="1"/>
  <c r="V1329" i="5"/>
  <c r="E1329" i="5"/>
  <c r="V1330" i="5"/>
  <c r="E1330" i="5"/>
  <c r="X1330" i="5" s="1"/>
  <c r="V1331" i="5"/>
  <c r="E1331" i="5"/>
  <c r="X1331" i="5" s="1"/>
  <c r="V1332" i="5"/>
  <c r="E1332" i="5"/>
  <c r="X1332" i="5" s="1"/>
  <c r="V1333" i="5"/>
  <c r="E1333" i="5"/>
  <c r="X1333" i="5" s="1"/>
  <c r="V1334" i="5"/>
  <c r="E1334" i="5"/>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X1372" i="5" s="1"/>
  <c r="V1373" i="5"/>
  <c r="E1373" i="5"/>
  <c r="X1373" i="5" s="1"/>
  <c r="V1374" i="5"/>
  <c r="E1374" i="5"/>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V1387" i="5"/>
  <c r="E1387" i="5"/>
  <c r="X1387" i="5" s="1"/>
  <c r="V1388" i="5"/>
  <c r="E1388" i="5"/>
  <c r="X1388" i="5" s="1"/>
  <c r="V1389" i="5"/>
  <c r="E1389" i="5"/>
  <c r="X1389" i="5" s="1"/>
  <c r="V1390" i="5"/>
  <c r="E1390" i="5"/>
  <c r="X1390" i="5" s="1"/>
  <c r="V1391" i="5"/>
  <c r="E1391" i="5"/>
  <c r="X1391" i="5" s="1"/>
  <c r="V1392" i="5"/>
  <c r="E1392" i="5"/>
  <c r="V1393" i="5"/>
  <c r="E1393" i="5"/>
  <c r="X1393" i="5" s="1"/>
  <c r="V1394" i="5"/>
  <c r="E1394" i="5"/>
  <c r="X1394" i="5" s="1"/>
  <c r="V1395" i="5"/>
  <c r="E1395" i="5"/>
  <c r="X1395" i="5" s="1"/>
  <c r="V1396" i="5"/>
  <c r="E1396" i="5"/>
  <c r="X1396" i="5" s="1"/>
  <c r="V1397" i="5"/>
  <c r="E1397" i="5"/>
  <c r="X1397" i="5" s="1"/>
  <c r="V1398" i="5"/>
  <c r="E1398" i="5"/>
  <c r="V1399" i="5"/>
  <c r="E1399" i="5"/>
  <c r="X1399" i="5" s="1"/>
  <c r="V1400" i="5"/>
  <c r="E1400" i="5"/>
  <c r="X1400" i="5" s="1"/>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V1426" i="5"/>
  <c r="E1426" i="5"/>
  <c r="X1426" i="5" s="1"/>
  <c r="V1427" i="5"/>
  <c r="E1427" i="5"/>
  <c r="X1427" i="5" s="1"/>
  <c r="V1428" i="5"/>
  <c r="E1428" i="5"/>
  <c r="V1429" i="5"/>
  <c r="E1429" i="5"/>
  <c r="X1429" i="5" s="1"/>
  <c r="V1430" i="5"/>
  <c r="E1430" i="5"/>
  <c r="X1430" i="5" s="1"/>
  <c r="V1431" i="5"/>
  <c r="E1431" i="5"/>
  <c r="X1431" i="5" s="1"/>
  <c r="V1432" i="5"/>
  <c r="E1432" i="5"/>
  <c r="X1432" i="5" s="1"/>
  <c r="V1433" i="5"/>
  <c r="E1433" i="5"/>
  <c r="X1433" i="5" s="1"/>
  <c r="V1434" i="5"/>
  <c r="E1434" i="5"/>
  <c r="V1435" i="5"/>
  <c r="E1435" i="5"/>
  <c r="X1435" i="5" s="1"/>
  <c r="V1436" i="5"/>
  <c r="E1436" i="5"/>
  <c r="X1436" i="5" s="1"/>
  <c r="V1437" i="5"/>
  <c r="E1437" i="5"/>
  <c r="V1438" i="5"/>
  <c r="E1438" i="5"/>
  <c r="X1438" i="5" s="1"/>
  <c r="V1439" i="5"/>
  <c r="E1439" i="5"/>
  <c r="X1439" i="5" s="1"/>
  <c r="V1440" i="5"/>
  <c r="E1440" i="5"/>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X1552" i="5" s="1"/>
  <c r="V1553" i="5"/>
  <c r="E1553" i="5"/>
  <c r="X1553" i="5" s="1"/>
  <c r="V1554" i="5"/>
  <c r="E1554" i="5"/>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V1567" i="5"/>
  <c r="E1567" i="5"/>
  <c r="X1567" i="5" s="1"/>
  <c r="V1568" i="5"/>
  <c r="E1568" i="5"/>
  <c r="X1568" i="5" s="1"/>
  <c r="V1569" i="5"/>
  <c r="E1569" i="5"/>
  <c r="X1569" i="5" s="1"/>
  <c r="V1570" i="5"/>
  <c r="E1570" i="5"/>
  <c r="X1570" i="5" s="1"/>
  <c r="V1571" i="5"/>
  <c r="E1571" i="5"/>
  <c r="X1571" i="5" s="1"/>
  <c r="V1572" i="5"/>
  <c r="E1572" i="5"/>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V1597" i="5"/>
  <c r="E1597" i="5"/>
  <c r="X1597" i="5" s="1"/>
  <c r="V1598" i="5"/>
  <c r="E1598" i="5"/>
  <c r="X1598" i="5" s="1"/>
  <c r="V1599" i="5"/>
  <c r="E1599" i="5"/>
  <c r="X1599" i="5" s="1"/>
  <c r="V1600" i="5"/>
  <c r="E1600" i="5"/>
  <c r="X1600" i="5" s="1"/>
  <c r="V1601" i="5"/>
  <c r="E1601" i="5"/>
  <c r="X1601" i="5" s="1"/>
  <c r="V1602" i="5"/>
  <c r="E1602" i="5"/>
  <c r="V1603" i="5"/>
  <c r="E1603" i="5"/>
  <c r="X1603" i="5" s="1"/>
  <c r="V1604" i="5"/>
  <c r="E1604" i="5"/>
  <c r="X1604" i="5" s="1"/>
  <c r="V1605" i="5"/>
  <c r="E1605" i="5"/>
  <c r="X1605" i="5" s="1"/>
  <c r="V1606" i="5"/>
  <c r="E1606" i="5"/>
  <c r="X1606" i="5" s="1"/>
  <c r="V1607" i="5"/>
  <c r="E1607" i="5"/>
  <c r="X1607" i="5" s="1"/>
  <c r="V1608" i="5"/>
  <c r="E1608" i="5"/>
  <c r="V1609" i="5"/>
  <c r="E1609" i="5"/>
  <c r="X1609" i="5" s="1"/>
  <c r="V1610" i="5"/>
  <c r="E1610" i="5"/>
  <c r="X1610" i="5" s="1"/>
  <c r="V1611" i="5"/>
  <c r="E1611" i="5"/>
  <c r="V1612" i="5"/>
  <c r="E1612" i="5"/>
  <c r="X1612" i="5" s="1"/>
  <c r="V1613" i="5"/>
  <c r="E1613" i="5"/>
  <c r="X1613" i="5" s="1"/>
  <c r="V1614" i="5"/>
  <c r="E1614" i="5"/>
  <c r="V1615" i="5"/>
  <c r="E1615" i="5"/>
  <c r="X1615" i="5" s="1"/>
  <c r="V1616" i="5"/>
  <c r="E1616" i="5"/>
  <c r="X1616" i="5" s="1"/>
  <c r="V1617" i="5"/>
  <c r="E1617" i="5"/>
  <c r="X1617" i="5" s="1"/>
  <c r="V1618" i="5"/>
  <c r="E1618" i="5"/>
  <c r="X1618" i="5" s="1"/>
  <c r="V1619" i="5"/>
  <c r="E1619" i="5"/>
  <c r="X1619" i="5" s="1"/>
  <c r="V1620" i="5"/>
  <c r="E1620" i="5"/>
  <c r="V1621" i="5"/>
  <c r="E1621" i="5"/>
  <c r="X1621" i="5" s="1"/>
  <c r="V1622" i="5"/>
  <c r="E1622" i="5"/>
  <c r="X1622" i="5" s="1"/>
  <c r="V1623" i="5"/>
  <c r="E1623" i="5"/>
  <c r="X1623" i="5" s="1"/>
  <c r="V1624" i="5"/>
  <c r="E1624" i="5"/>
  <c r="X1624" i="5" s="1"/>
  <c r="V1625" i="5"/>
  <c r="E1625" i="5"/>
  <c r="X1625" i="5" s="1"/>
  <c r="V1626" i="5"/>
  <c r="E1626" i="5"/>
  <c r="V1627" i="5"/>
  <c r="E1627" i="5"/>
  <c r="X1627" i="5" s="1"/>
  <c r="V1628" i="5"/>
  <c r="E1628" i="5"/>
  <c r="X1628" i="5" s="1"/>
  <c r="V1629" i="5"/>
  <c r="E1629" i="5"/>
  <c r="X1629" i="5" s="1"/>
  <c r="V1630" i="5"/>
  <c r="E1630" i="5"/>
  <c r="X1630" i="5" s="1"/>
  <c r="V1631" i="5"/>
  <c r="E1631" i="5"/>
  <c r="X1631" i="5" s="1"/>
  <c r="V1632" i="5"/>
  <c r="E1632" i="5"/>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V1651" i="5"/>
  <c r="E1651" i="5"/>
  <c r="X1651" i="5" s="1"/>
  <c r="V1652" i="5"/>
  <c r="E1652" i="5"/>
  <c r="X1652" i="5" s="1"/>
  <c r="V1653" i="5"/>
  <c r="E1653" i="5"/>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V1698" i="5"/>
  <c r="E1698" i="5"/>
  <c r="V1699" i="5"/>
  <c r="E1699" i="5"/>
  <c r="X1699" i="5" s="1"/>
  <c r="V1700" i="5"/>
  <c r="E1700" i="5"/>
  <c r="X1700" i="5" s="1"/>
  <c r="V1701" i="5"/>
  <c r="E1701" i="5"/>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V1723" i="5"/>
  <c r="E1723" i="5"/>
  <c r="X1723" i="5" s="1"/>
  <c r="V1724" i="5"/>
  <c r="E1724" i="5"/>
  <c r="X1724" i="5" s="1"/>
  <c r="V1725" i="5"/>
  <c r="E1725" i="5"/>
  <c r="V1726" i="5"/>
  <c r="E1726" i="5"/>
  <c r="X1726" i="5" s="1"/>
  <c r="V1727" i="5"/>
  <c r="E1727" i="5"/>
  <c r="X1727" i="5" s="1"/>
  <c r="V1728" i="5"/>
  <c r="E1728" i="5"/>
  <c r="X1728" i="5" s="1"/>
  <c r="V1729" i="5"/>
  <c r="E1729" i="5"/>
  <c r="X1729" i="5" s="1"/>
  <c r="V1730" i="5"/>
  <c r="E1730" i="5"/>
  <c r="V1731" i="5"/>
  <c r="E1731" i="5"/>
  <c r="X1731" i="5" s="1"/>
  <c r="V1732" i="5"/>
  <c r="E1732" i="5"/>
  <c r="X1732" i="5" s="1"/>
  <c r="V1733" i="5"/>
  <c r="E1733" i="5"/>
  <c r="X1733" i="5" s="1"/>
  <c r="V1734" i="5"/>
  <c r="E1734" i="5"/>
  <c r="V1735" i="5"/>
  <c r="E1735" i="5"/>
  <c r="X1735" i="5" s="1"/>
  <c r="V1736" i="5"/>
  <c r="E1736" i="5"/>
  <c r="X1736" i="5" s="1"/>
  <c r="V1737" i="5"/>
  <c r="E1737" i="5"/>
  <c r="V1738" i="5"/>
  <c r="E1738" i="5"/>
  <c r="X1738" i="5" s="1"/>
  <c r="V1739" i="5"/>
  <c r="E1739" i="5"/>
  <c r="X1739" i="5" s="1"/>
  <c r="V1740" i="5"/>
  <c r="E1740" i="5"/>
  <c r="V1741" i="5"/>
  <c r="E1741" i="5"/>
  <c r="X1741" i="5" s="1"/>
  <c r="V1742" i="5"/>
  <c r="E1742" i="5"/>
  <c r="X1742" i="5" s="1"/>
  <c r="V1743" i="5"/>
  <c r="E1743" i="5"/>
  <c r="X1743" i="5" s="1"/>
  <c r="V1744" i="5"/>
  <c r="E1744" i="5"/>
  <c r="X1744" i="5" s="1"/>
  <c r="V1745" i="5"/>
  <c r="E1745" i="5"/>
  <c r="X1745" i="5" s="1"/>
  <c r="V1746" i="5"/>
  <c r="E1746" i="5"/>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V1771" i="5"/>
  <c r="E1771" i="5"/>
  <c r="X1771" i="5" s="1"/>
  <c r="V1772" i="5"/>
  <c r="E1772" i="5"/>
  <c r="X1772" i="5" s="1"/>
  <c r="V1773" i="5"/>
  <c r="E1773" i="5"/>
  <c r="X1773" i="5" s="1"/>
  <c r="V1774" i="5"/>
  <c r="E1774" i="5"/>
  <c r="X1774" i="5" s="1"/>
  <c r="V1775" i="5"/>
  <c r="E1775" i="5"/>
  <c r="X1775" i="5" s="1"/>
  <c r="V1776" i="5"/>
  <c r="E1776" i="5"/>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V1801" i="5"/>
  <c r="E1801" i="5"/>
  <c r="X1801" i="5" s="1"/>
  <c r="V1802" i="5"/>
  <c r="E1802" i="5"/>
  <c r="X1802" i="5" s="1"/>
  <c r="V1803" i="5"/>
  <c r="E1803" i="5"/>
  <c r="V1804" i="5"/>
  <c r="E1804" i="5"/>
  <c r="X1804" i="5" s="1"/>
  <c r="V1805" i="5"/>
  <c r="E1805" i="5"/>
  <c r="X1805" i="5" s="1"/>
  <c r="V1806" i="5"/>
  <c r="E1806" i="5"/>
  <c r="X1806" i="5" s="1"/>
  <c r="V1807" i="5"/>
  <c r="E1807" i="5"/>
  <c r="X1807" i="5" s="1"/>
  <c r="V1808" i="5"/>
  <c r="E1808" i="5"/>
  <c r="X1808" i="5" s="1"/>
  <c r="V1809" i="5"/>
  <c r="E1809" i="5"/>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V1822" i="5"/>
  <c r="E1822" i="5"/>
  <c r="X1822" i="5" s="1"/>
  <c r="V1823" i="5"/>
  <c r="E1823" i="5"/>
  <c r="X1823" i="5" s="1"/>
  <c r="V1824" i="5"/>
  <c r="E1824" i="5"/>
  <c r="X1824" i="5" s="1"/>
  <c r="V1825" i="5"/>
  <c r="E1825" i="5"/>
  <c r="X1825" i="5" s="1"/>
  <c r="V1826" i="5"/>
  <c r="E1826" i="5"/>
  <c r="V1827" i="5"/>
  <c r="E1827" i="5"/>
  <c r="X1827" i="5" s="1"/>
  <c r="V1828" i="5"/>
  <c r="E1828" i="5"/>
  <c r="X1828" i="5" s="1"/>
  <c r="V1829" i="5"/>
  <c r="E1829" i="5"/>
  <c r="V1830" i="5"/>
  <c r="E1830" i="5"/>
  <c r="X1830" i="5" s="1"/>
  <c r="V1831" i="5"/>
  <c r="E1831" i="5"/>
  <c r="X1831" i="5" s="1"/>
  <c r="V1832" i="5"/>
  <c r="E1832" i="5"/>
  <c r="X1832" i="5" s="1"/>
  <c r="V1833" i="5"/>
  <c r="E1833" i="5"/>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V1855" i="5"/>
  <c r="E1855" i="5"/>
  <c r="X1855" i="5" s="1"/>
  <c r="V1856" i="5"/>
  <c r="E1856" i="5"/>
  <c r="V1857" i="5"/>
  <c r="E1857" i="5"/>
  <c r="V1858" i="5"/>
  <c r="E1858" i="5"/>
  <c r="X1858" i="5" s="1"/>
  <c r="V1859" i="5"/>
  <c r="E1859" i="5"/>
  <c r="X1859" i="5" s="1"/>
  <c r="V1860" i="5"/>
  <c r="E1860" i="5"/>
  <c r="V1861" i="5"/>
  <c r="E1861" i="5"/>
  <c r="X1861" i="5" s="1"/>
  <c r="V1862" i="5"/>
  <c r="E1862" i="5"/>
  <c r="X1862" i="5" s="1"/>
  <c r="V1863" i="5"/>
  <c r="E1863" i="5"/>
  <c r="X1863" i="5" s="1"/>
  <c r="V1864" i="5"/>
  <c r="E1864" i="5"/>
  <c r="X1864" i="5" s="1"/>
  <c r="V1865" i="5"/>
  <c r="E1865" i="5"/>
  <c r="X1865" i="5" s="1"/>
  <c r="V1866" i="5"/>
  <c r="E1866" i="5"/>
  <c r="V1867" i="5"/>
  <c r="E1867" i="5"/>
  <c r="X1867" i="5" s="1"/>
  <c r="V1868" i="5"/>
  <c r="E1868" i="5"/>
  <c r="X1868" i="5" s="1"/>
  <c r="V1869" i="5"/>
  <c r="E1869" i="5"/>
  <c r="V1870" i="5"/>
  <c r="E1870" i="5"/>
  <c r="X1870" i="5" s="1"/>
  <c r="V1871" i="5"/>
  <c r="E1871" i="5"/>
  <c r="X1871" i="5" s="1"/>
  <c r="V1872" i="5"/>
  <c r="E1872" i="5"/>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X2090" i="5" s="1"/>
  <c r="V2091" i="5"/>
  <c r="E2091" i="5"/>
  <c r="X2091" i="5" s="1"/>
  <c r="V2092" i="5"/>
  <c r="E2092" i="5"/>
  <c r="X2092" i="5" s="1"/>
  <c r="V2093" i="5"/>
  <c r="E2093" i="5"/>
  <c r="X2093" i="5" s="1"/>
  <c r="V2094" i="5"/>
  <c r="E2094" i="5"/>
  <c r="V2095" i="5"/>
  <c r="E2095" i="5"/>
  <c r="X2095" i="5" s="1"/>
  <c r="V2096" i="5"/>
  <c r="E2096" i="5"/>
  <c r="X2096" i="5" s="1"/>
  <c r="V2097" i="5"/>
  <c r="E2097" i="5"/>
  <c r="X2097" i="5" s="1"/>
  <c r="V2098" i="5"/>
  <c r="E2098" i="5"/>
  <c r="X2098" i="5" s="1"/>
  <c r="V2099" i="5"/>
  <c r="E2099" i="5"/>
  <c r="X2099" i="5" s="1"/>
  <c r="V2100" i="5"/>
  <c r="E2100" i="5"/>
  <c r="V2101" i="5"/>
  <c r="E2101" i="5"/>
  <c r="X2101" i="5" s="1"/>
  <c r="V2102" i="5"/>
  <c r="E2102" i="5"/>
  <c r="X2102" i="5" s="1"/>
  <c r="V2103" i="5"/>
  <c r="E2103" i="5"/>
  <c r="X2103" i="5" s="1"/>
  <c r="V2104" i="5"/>
  <c r="E2104" i="5"/>
  <c r="X2104" i="5" s="1"/>
  <c r="V2105" i="5"/>
  <c r="E2105" i="5"/>
  <c r="X2105" i="5" s="1"/>
  <c r="V2106" i="5"/>
  <c r="E2106" i="5"/>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V2233" i="5"/>
  <c r="E2233" i="5"/>
  <c r="X2233" i="5" s="1"/>
  <c r="V2234" i="5"/>
  <c r="E2234" i="5"/>
  <c r="X2234" i="5" s="1"/>
  <c r="V2235" i="5"/>
  <c r="E2235" i="5"/>
  <c r="X2235" i="5" s="1"/>
  <c r="V2236" i="5"/>
  <c r="E2236" i="5"/>
  <c r="X2236" i="5" s="1"/>
  <c r="V2237" i="5"/>
  <c r="E2237" i="5"/>
  <c r="X2237" i="5" s="1"/>
  <c r="V2238" i="5"/>
  <c r="E2238" i="5"/>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V2443" i="5"/>
  <c r="E2443" i="5"/>
  <c r="X2443" i="5" s="1"/>
  <c r="V2444" i="5"/>
  <c r="E2444" i="5"/>
  <c r="X2444" i="5" s="1"/>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s="1"/>
  <c r="B56" i="6"/>
  <c r="G56" i="6" s="1"/>
  <c r="B55" i="6"/>
  <c r="G55" i="6"/>
  <c r="B54" i="6"/>
  <c r="G54" i="6" s="1"/>
  <c r="B17" i="6"/>
  <c r="B16" i="6"/>
  <c r="B15" i="6"/>
  <c r="B14" i="6"/>
  <c r="G14" i="6"/>
  <c r="H14" i="6" s="1"/>
  <c r="H13" i="6"/>
  <c r="B12" i="6"/>
  <c r="G12" i="6"/>
  <c r="H12" i="6"/>
  <c r="D12" i="6" s="1"/>
  <c r="B11" i="6"/>
  <c r="G11" i="6"/>
  <c r="H11" i="6" s="1"/>
  <c r="D11" i="6" s="1"/>
  <c r="G10" i="6"/>
  <c r="H10" i="6" s="1"/>
  <c r="D10" i="6" s="1"/>
  <c r="G9" i="6"/>
  <c r="H9" i="6"/>
  <c r="D9" i="6" s="1"/>
  <c r="B8" i="6"/>
  <c r="G8" i="6" s="1"/>
  <c r="H8" i="6" s="1"/>
  <c r="D8" i="6" s="1"/>
  <c r="B7" i="6"/>
  <c r="G7" i="6" s="1"/>
  <c r="H7" i="6" s="1"/>
  <c r="D7" i="6" s="1"/>
  <c r="B6" i="6"/>
  <c r="G6" i="6" s="1"/>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B90" i="4"/>
  <c r="H67" i="4"/>
  <c r="P47" i="4"/>
  <c r="P46" i="4"/>
  <c r="P45" i="4"/>
  <c r="P44" i="4"/>
  <c r="P43" i="4"/>
  <c r="Q43" i="4" s="1"/>
  <c r="P41" i="4"/>
  <c r="P40" i="4"/>
  <c r="P39" i="4"/>
  <c r="P38" i="4"/>
  <c r="P37" i="4"/>
  <c r="Q37" i="4" s="1"/>
  <c r="B77" i="4" s="1"/>
  <c r="A55" i="6"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X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G15" i="6"/>
  <c r="H15" i="6"/>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I57" i="6"/>
  <c r="A58" i="2"/>
  <c r="B21" i="4"/>
  <c r="A25" i="2"/>
  <c r="B3" i="3"/>
  <c r="B27" i="3"/>
  <c r="I21" i="6"/>
  <c r="I41" i="6"/>
  <c r="D4" i="8"/>
  <c r="I34" i="6"/>
  <c r="I59" i="6"/>
  <c r="A18" i="2"/>
  <c r="A71" i="2"/>
  <c r="B24" i="3"/>
  <c r="B25" i="4"/>
  <c r="A13" i="6" s="1"/>
  <c r="B3" i="5"/>
  <c r="J5" i="6"/>
  <c r="I11" i="6"/>
  <c r="J50" i="6"/>
  <c r="J6" i="6"/>
  <c r="J11" i="6"/>
  <c r="J51" i="6"/>
  <c r="B10" i="4"/>
  <c r="A6" i="6" s="1"/>
  <c r="A4" i="5"/>
  <c r="J24" i="6"/>
  <c r="J52" i="6"/>
  <c r="B60" i="1"/>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X186" i="5"/>
  <c r="S598" i="5"/>
  <c r="X165" i="5"/>
  <c r="X498" i="5"/>
  <c r="X546" i="5"/>
  <c r="S532" i="5"/>
  <c r="S356" i="5"/>
  <c r="X318" i="5"/>
  <c r="X234" i="5"/>
  <c r="S343" i="5"/>
  <c r="X114" i="5"/>
  <c r="X162" i="5"/>
  <c r="X182" i="5"/>
  <c r="X369" i="5"/>
  <c r="S315" i="5"/>
  <c r="X48" i="5"/>
  <c r="S357" i="5"/>
  <c r="S383" i="5"/>
  <c r="X345" i="5"/>
  <c r="X249"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71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X1329"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F46" i="6" s="1"/>
  <c r="B52" i="6"/>
  <c r="G52" i="6"/>
  <c r="B37" i="6"/>
  <c r="G37" i="6" s="1"/>
  <c r="B42" i="6"/>
  <c r="G42" i="6" s="1"/>
  <c r="H42" i="6" s="1"/>
  <c r="D42" i="6" s="1"/>
  <c r="B39" i="6"/>
  <c r="G39" i="6" s="1"/>
  <c r="H39" i="6" s="1"/>
  <c r="D39" i="6" s="1"/>
  <c r="F24" i="6"/>
  <c r="B44" i="6"/>
  <c r="G44" i="6" s="1"/>
  <c r="G32" i="6"/>
  <c r="B49" i="6"/>
  <c r="G49" i="6" s="1"/>
  <c r="H49" i="6" s="1"/>
  <c r="D49" i="6" s="1"/>
  <c r="B34" i="6"/>
  <c r="G34" i="6"/>
  <c r="B29" i="6"/>
  <c r="G29" i="6"/>
  <c r="B24" i="6"/>
  <c r="G24" i="6" s="1"/>
  <c r="H24" i="6" s="1"/>
  <c r="D24" i="6" s="1"/>
  <c r="G19" i="6"/>
  <c r="H19" i="6"/>
  <c r="F2426" i="5"/>
  <c r="R2426" i="5"/>
  <c r="J2426" i="5"/>
  <c r="I2426" i="5"/>
  <c r="H2426" i="5"/>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36" i="6"/>
  <c r="G36" i="6" s="1"/>
  <c r="H2439" i="5"/>
  <c r="F2439" i="5"/>
  <c r="R2439" i="5"/>
  <c r="J2439" i="5"/>
  <c r="I2439" i="5"/>
  <c r="F2414" i="5"/>
  <c r="R2414" i="5"/>
  <c r="J2414" i="5"/>
  <c r="I2414" i="5"/>
  <c r="H2414" i="5"/>
  <c r="J2448" i="5"/>
  <c r="F2448" i="5"/>
  <c r="X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X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1" i="6"/>
  <c r="F3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2022" i="5"/>
  <c r="J1904" i="5"/>
  <c r="R1904" i="5"/>
  <c r="I1904" i="5"/>
  <c r="H1904" i="5"/>
  <c r="F1904" i="5"/>
  <c r="H1779" i="5"/>
  <c r="F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F68" i="6"/>
  <c r="F52" i="6"/>
  <c r="H52" i="6"/>
  <c r="D52" i="6" s="1"/>
  <c r="F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F39" i="6"/>
  <c r="F65" i="6"/>
  <c r="C2" i="6" s="1"/>
  <c r="F49" i="6"/>
  <c r="F29" i="6"/>
  <c r="H29" i="6" s="1"/>
  <c r="D29" i="6" s="1"/>
  <c r="F2430" i="5"/>
  <c r="X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X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354" i="5"/>
  <c r="X597" i="5"/>
  <c r="S597" i="5"/>
  <c r="S599" i="5"/>
  <c r="X465" i="5"/>
  <c r="X462" i="5"/>
  <c r="S611" i="5"/>
  <c r="S601" i="5"/>
  <c r="X402" i="5"/>
  <c r="X486" i="5"/>
  <c r="X152" i="5"/>
  <c r="X180" i="5"/>
  <c r="X375" i="5"/>
  <c r="X264" i="5"/>
  <c r="X192" i="5"/>
  <c r="X518" i="5"/>
  <c r="X522" i="5"/>
  <c r="X276" i="5"/>
  <c r="X378" i="5"/>
  <c r="X212" i="5"/>
  <c r="X366" i="5"/>
  <c r="X204" i="5"/>
  <c r="X600" i="5"/>
  <c r="S600" i="5"/>
  <c r="X447" i="5"/>
  <c r="X108" i="5"/>
  <c r="X168" i="5"/>
  <c r="X446" i="5"/>
  <c r="X144" i="5"/>
  <c r="S382" i="5"/>
  <c r="X288" i="5"/>
  <c r="X390" i="5"/>
  <c r="X525" i="5"/>
  <c r="X537" i="5"/>
  <c r="X300" i="5"/>
  <c r="X297" i="5"/>
  <c r="X306" i="5"/>
  <c r="S533" i="5"/>
  <c r="X438" i="5"/>
  <c r="X513" i="5"/>
  <c r="X609" i="5"/>
  <c r="X561" i="5"/>
  <c r="X216" i="5"/>
  <c r="X534" i="5"/>
  <c r="S355" i="5"/>
  <c r="X588" i="5"/>
  <c r="X330" i="5"/>
  <c r="S602" i="5"/>
  <c r="X573" i="5"/>
  <c r="X450" i="5"/>
  <c r="X312" i="5"/>
  <c r="X156" i="5"/>
  <c r="X549" i="5"/>
  <c r="X603" i="5"/>
  <c r="S603" i="5"/>
  <c r="X477" i="5"/>
  <c r="X228" i="5"/>
  <c r="S605" i="5"/>
  <c r="X102" i="5"/>
  <c r="X189" i="5"/>
  <c r="X581" i="5"/>
  <c r="S607" i="5"/>
  <c r="X426" i="5"/>
  <c r="X489" i="5"/>
  <c r="X557" i="5"/>
  <c r="X501" i="5"/>
  <c r="X342" i="5"/>
  <c r="X132" i="5"/>
  <c r="X324" i="5"/>
  <c r="X576" i="5"/>
  <c r="X201" i="5"/>
  <c r="S314" i="5"/>
  <c r="X474" i="5"/>
  <c r="X414" i="5"/>
  <c r="X240" i="5"/>
  <c r="X585" i="5"/>
  <c r="X120" i="5"/>
  <c r="X252" i="5"/>
  <c r="X261" i="5"/>
  <c r="AB12" i="5"/>
  <c r="AB9" i="5"/>
  <c r="AB10" i="5"/>
  <c r="AB14" i="5"/>
  <c r="AB17" i="5"/>
  <c r="AB16" i="5"/>
  <c r="AB8" i="5"/>
  <c r="AB13" i="5"/>
  <c r="AB15" i="5"/>
  <c r="AB11" i="5"/>
  <c r="AB7" i="5"/>
  <c r="H34" i="6"/>
  <c r="D19" i="6"/>
  <c r="B2"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s="1"/>
  <c r="D68" i="6" s="1"/>
  <c r="D34" i="6"/>
  <c r="R16" i="5"/>
  <c r="I16" i="5"/>
  <c r="H16" i="5"/>
  <c r="J16" i="5"/>
  <c r="F16" i="5"/>
  <c r="R10" i="5"/>
  <c r="R13" i="5"/>
  <c r="R7" i="5"/>
  <c r="H17" i="5"/>
  <c r="I17" i="5"/>
  <c r="J17" i="5"/>
  <c r="R17" i="5"/>
  <c r="F17" i="5"/>
  <c r="G66" i="6"/>
  <c r="G67" i="6"/>
  <c r="G65" i="6"/>
  <c r="R12" i="5"/>
  <c r="R9" i="5"/>
  <c r="R8" i="5"/>
  <c r="H15" i="5"/>
  <c r="J15" i="5"/>
  <c r="I15" i="5"/>
  <c r="F15" i="5"/>
  <c r="R15" i="5"/>
  <c r="R11" i="5"/>
  <c r="R14" i="5"/>
  <c r="X9" i="5"/>
  <c r="X12" i="5"/>
  <c r="S17" i="5"/>
  <c r="S16" i="5"/>
  <c r="S15" i="5"/>
  <c r="S5" i="5"/>
  <c r="S9" i="5"/>
  <c r="S10" i="5"/>
  <c r="S14" i="5"/>
  <c r="S13" i="5"/>
  <c r="S7" i="5"/>
  <c r="S6" i="5"/>
  <c r="G64" i="6" a="1"/>
  <c r="S12" i="5"/>
  <c r="S8" i="5"/>
  <c r="S11" i="5"/>
  <c r="H67" i="6" l="1"/>
  <c r="D67" i="6" s="1"/>
  <c r="G20" i="6"/>
  <c r="H20" i="6" s="1"/>
  <c r="D20" i="6" s="1"/>
  <c r="B25" i="6"/>
  <c r="G25" i="6" s="1"/>
  <c r="H25" i="6" s="1"/>
  <c r="D25" i="6" s="1"/>
  <c r="H37" i="6"/>
  <c r="D37" i="6" s="1"/>
  <c r="H27" i="6"/>
  <c r="D27" i="6" s="1"/>
  <c r="F32" i="6"/>
  <c r="H32" i="6" s="1"/>
  <c r="D32" i="6" s="1"/>
  <c r="F47" i="6"/>
  <c r="H47" i="6" s="1"/>
  <c r="D47" i="6" s="1"/>
  <c r="H51" i="6"/>
  <c r="D51" i="6" s="1"/>
  <c r="H36" i="6"/>
  <c r="D36" i="6" s="1"/>
  <c r="H46" i="6"/>
  <c r="D46" i="6" s="1"/>
  <c r="G21" i="6"/>
  <c r="H21" i="6" s="1"/>
  <c r="B31" i="6"/>
  <c r="G31" i="6" s="1"/>
  <c r="H31" i="6" s="1"/>
  <c r="D31" i="6" s="1"/>
  <c r="B26" i="6"/>
  <c r="G26" i="6" s="1"/>
  <c r="H26" i="6" s="1"/>
  <c r="D26" i="6" s="1"/>
  <c r="B41" i="6"/>
  <c r="G41" i="6" s="1"/>
  <c r="H41" i="6" s="1"/>
  <c r="D41" i="6" s="1"/>
  <c r="F30" i="6"/>
  <c r="F45" i="6"/>
  <c r="F66" i="6"/>
  <c r="H66" i="6" s="1"/>
  <c r="D66" i="6" s="1"/>
  <c r="F35" i="6"/>
  <c r="H35" i="6" s="1"/>
  <c r="D35" i="6" s="1"/>
  <c r="F50" i="6"/>
  <c r="F40" i="6"/>
  <c r="F54" i="6"/>
  <c r="F60" i="6" s="1"/>
  <c r="H60" i="6" s="1"/>
  <c r="D60" i="6" s="1"/>
  <c r="K66" i="6"/>
  <c r="B50" i="6"/>
  <c r="G50" i="6" s="1"/>
  <c r="B30" i="6"/>
  <c r="G30" i="6" s="1"/>
  <c r="B45" i="6"/>
  <c r="G45" i="6" s="1"/>
  <c r="B35" i="6"/>
  <c r="G35" i="6" s="1"/>
  <c r="B40" i="6"/>
  <c r="G40" i="6" s="1"/>
  <c r="H44" i="6"/>
  <c r="D44" i="6" s="1"/>
  <c r="D14" i="6"/>
  <c r="K65" i="6"/>
  <c r="H65" i="6"/>
  <c r="D65" i="6" s="1"/>
  <c r="F55" i="6"/>
  <c r="C11" i="6"/>
  <c r="H4" i="8"/>
  <c r="I63" i="6"/>
  <c r="J36" i="6"/>
  <c r="I14" i="6"/>
  <c r="G25" i="4"/>
  <c r="G43" i="4" s="1"/>
  <c r="J60" i="6"/>
  <c r="I24" i="6"/>
  <c r="C24" i="6" s="1"/>
  <c r="J8" i="6"/>
  <c r="J59" i="6"/>
  <c r="J22" i="6"/>
  <c r="I7" i="6"/>
  <c r="O4" i="5"/>
  <c r="B47" i="4"/>
  <c r="A32" i="6" s="1"/>
  <c r="B32" i="3"/>
  <c r="B8" i="3"/>
  <c r="A35" i="2"/>
  <c r="B5" i="7"/>
  <c r="I42" i="6"/>
  <c r="I4" i="6"/>
  <c r="C4" i="6" s="1"/>
  <c r="J57" i="6"/>
  <c r="J30" i="6"/>
  <c r="B2" i="5"/>
  <c r="B6" i="4"/>
  <c r="B11" i="3"/>
  <c r="A42" i="2"/>
  <c r="B75" i="4"/>
  <c r="A54" i="6" s="1"/>
  <c r="C10" i="3"/>
  <c r="B18" i="3"/>
  <c r="J68" i="6"/>
  <c r="I40" i="6"/>
  <c r="J27" i="6"/>
  <c r="C30" i="3"/>
  <c r="A32" i="2"/>
  <c r="B20" i="4"/>
  <c r="A11" i="6" s="1"/>
  <c r="B14" i="3"/>
  <c r="A40" i="2"/>
  <c r="L65" i="6"/>
  <c r="I39" i="6"/>
  <c r="J66" i="6"/>
  <c r="J37" i="6"/>
  <c r="J14" i="6"/>
  <c r="C8" i="3"/>
  <c r="F4" i="5"/>
  <c r="C15" i="3"/>
  <c r="B83" i="4"/>
  <c r="A59" i="6" s="1"/>
  <c r="A9" i="2"/>
  <c r="A4" i="2"/>
  <c r="B4" i="5"/>
  <c r="C5" i="3"/>
  <c r="B87" i="4"/>
  <c r="A62" i="6" s="1"/>
  <c r="A11" i="2"/>
  <c r="B29" i="3"/>
  <c r="A29" i="2"/>
  <c r="B31" i="4"/>
  <c r="A18" i="6" s="1"/>
  <c r="A75" i="2"/>
  <c r="A3" i="2"/>
  <c r="A38" i="2"/>
  <c r="Q4" i="5"/>
  <c r="C4" i="5"/>
  <c r="G69" i="6" s="1" a="1"/>
  <c r="G69" i="6" s="1"/>
  <c r="F4" i="8"/>
  <c r="J62" i="6"/>
  <c r="I25" i="6"/>
  <c r="I4" i="5"/>
  <c r="B18" i="4"/>
  <c r="A10" i="6" s="1"/>
  <c r="I52" i="6"/>
  <c r="C52" i="6" s="1"/>
  <c r="J12" i="6"/>
  <c r="J7" i="6"/>
  <c r="I51" i="6"/>
  <c r="C51" i="6" s="1"/>
  <c r="I12" i="6"/>
  <c r="I6" i="6"/>
  <c r="G4" i="5"/>
  <c r="B37" i="4"/>
  <c r="A23" i="6" s="1"/>
  <c r="B28" i="3"/>
  <c r="B4" i="3"/>
  <c r="A27" i="2"/>
  <c r="L68" i="6"/>
  <c r="J41" i="6"/>
  <c r="C3" i="6"/>
  <c r="I49" i="6"/>
  <c r="J29" i="6"/>
  <c r="A91" i="4"/>
  <c r="B31" i="3"/>
  <c r="B7" i="3"/>
  <c r="A33" i="2"/>
  <c r="B38" i="4"/>
  <c r="B50" i="4" s="1"/>
  <c r="A34" i="6" s="1"/>
  <c r="C2" i="3"/>
  <c r="A57" i="2"/>
  <c r="L66" i="6"/>
  <c r="J39" i="6"/>
  <c r="C39" i="6" s="1"/>
  <c r="I20" i="6"/>
  <c r="C22" i="3"/>
  <c r="A15" i="2"/>
  <c r="B12" i="4"/>
  <c r="B10" i="3"/>
  <c r="A23" i="2"/>
  <c r="I56" i="6"/>
  <c r="I27" i="6"/>
  <c r="J64" i="6"/>
  <c r="I26" i="6"/>
  <c r="H4" i="5"/>
  <c r="A72" i="2"/>
  <c r="B40" i="4"/>
  <c r="A26" i="6" s="1"/>
  <c r="C7" i="3"/>
  <c r="D25" i="4"/>
  <c r="D67" i="4" s="1"/>
  <c r="B79" i="4"/>
  <c r="A57" i="6" s="1"/>
  <c r="B55" i="4"/>
  <c r="A38" i="6" s="1"/>
  <c r="B73" i="4"/>
  <c r="A64" i="2"/>
  <c r="B7" i="4"/>
  <c r="H74" i="4"/>
  <c r="B21" i="3"/>
  <c r="A12" i="2"/>
  <c r="C19" i="3"/>
  <c r="C20" i="3"/>
  <c r="B9" i="3"/>
  <c r="E4" i="8"/>
  <c r="A31" i="2"/>
  <c r="I32" i="6"/>
  <c r="J19" i="6"/>
  <c r="C19" i="6" s="1"/>
  <c r="C14" i="3"/>
  <c r="K4" i="5"/>
  <c r="I4" i="4"/>
  <c r="B6" i="3"/>
  <c r="A4" i="8"/>
  <c r="I55" i="6"/>
  <c r="J26" i="6"/>
  <c r="J63" i="6"/>
  <c r="J25" i="6"/>
  <c r="B17" i="4"/>
  <c r="A9" i="6" s="1"/>
  <c r="A54" i="2"/>
  <c r="B28" i="4"/>
  <c r="A70" i="2"/>
  <c r="C27" i="3"/>
  <c r="B24" i="4"/>
  <c r="C17" i="3"/>
  <c r="B67" i="4"/>
  <c r="A48" i="6" s="1"/>
  <c r="A48" i="2"/>
  <c r="C28" i="3"/>
  <c r="B19" i="4"/>
  <c r="B13" i="3"/>
  <c r="B26" i="4"/>
  <c r="B32" i="4" s="1"/>
  <c r="A19" i="6" s="1"/>
  <c r="C3" i="3"/>
  <c r="B25" i="3"/>
  <c r="A73" i="2"/>
  <c r="I66" i="6"/>
  <c r="I45" i="6"/>
  <c r="I17" i="6"/>
  <c r="B85" i="4"/>
  <c r="A60" i="6" s="1"/>
  <c r="D5" i="7"/>
  <c r="I44" i="6"/>
  <c r="J10" i="6"/>
  <c r="D1" i="6"/>
  <c r="J42" i="6"/>
  <c r="I10" i="6"/>
  <c r="J4" i="6"/>
  <c r="B81" i="4"/>
  <c r="A58" i="6" s="1"/>
  <c r="B16" i="4"/>
  <c r="A8" i="6" s="1"/>
  <c r="B20" i="3"/>
  <c r="A61" i="2"/>
  <c r="A10" i="2"/>
  <c r="J58" i="6"/>
  <c r="I22" i="6"/>
  <c r="A1" i="7"/>
  <c r="J40" i="6"/>
  <c r="J20" i="6"/>
  <c r="B46" i="4"/>
  <c r="A31" i="6" s="1"/>
  <c r="B23" i="3"/>
  <c r="A68" i="2"/>
  <c r="A16" i="2"/>
  <c r="B13" i="4"/>
  <c r="A41" i="2"/>
  <c r="A14" i="2"/>
  <c r="J56" i="6"/>
  <c r="I31" i="6"/>
  <c r="A3" i="6"/>
  <c r="C6" i="3"/>
  <c r="B89" i="4"/>
  <c r="A63" i="6" s="1"/>
  <c r="B30" i="3"/>
  <c r="B2" i="3"/>
  <c r="I69" i="6"/>
  <c r="J54" i="6"/>
  <c r="I19" i="6"/>
  <c r="I54" i="6"/>
  <c r="J17" i="6"/>
  <c r="C17" i="6" s="1"/>
  <c r="D2" i="4"/>
  <c r="A37" i="2"/>
  <c r="B15" i="4"/>
  <c r="A7" i="6" s="1"/>
  <c r="A52" i="2"/>
  <c r="C11" i="3"/>
  <c r="B4" i="4"/>
  <c r="A39" i="2"/>
  <c r="C29" i="3"/>
  <c r="A30" i="2"/>
  <c r="C12" i="3"/>
  <c r="G3" i="5"/>
  <c r="B5" i="3"/>
  <c r="C4" i="3"/>
  <c r="A43" i="2"/>
  <c r="B29" i="4"/>
  <c r="A55" i="2"/>
  <c r="C4" i="8"/>
  <c r="J65" i="6"/>
  <c r="J44" i="6"/>
  <c r="C44" i="6" s="1"/>
  <c r="I16" i="6"/>
  <c r="B49" i="4"/>
  <c r="A33" i="6" s="1"/>
  <c r="I65" i="6"/>
  <c r="I36" i="6"/>
  <c r="C5" i="7"/>
  <c r="I35" i="6"/>
  <c r="I9" i="6"/>
  <c r="D3" i="6"/>
  <c r="B74" i="4"/>
  <c r="A53" i="6" s="1"/>
  <c r="B16" i="3"/>
  <c r="A53" i="2"/>
  <c r="A1" i="2"/>
  <c r="I50" i="6"/>
  <c r="J21" i="6"/>
  <c r="C21" i="6" s="1"/>
  <c r="L67" i="6"/>
  <c r="J32" i="6"/>
  <c r="B3" i="6"/>
  <c r="B22" i="4"/>
  <c r="A12" i="6" s="1"/>
  <c r="B19" i="3"/>
  <c r="A59" i="2"/>
  <c r="A8" i="2"/>
  <c r="C26" i="3"/>
  <c r="A24" i="2"/>
  <c r="A6" i="2"/>
  <c r="J55" i="6"/>
  <c r="I30" i="6"/>
  <c r="B43" i="4"/>
  <c r="A28" i="6" s="1"/>
  <c r="A66" i="2"/>
  <c r="I74" i="4"/>
  <c r="B26" i="3"/>
  <c r="A65" i="2"/>
  <c r="I68" i="6"/>
  <c r="I47" i="6"/>
  <c r="A1" i="8"/>
  <c r="I46" i="6"/>
  <c r="J16" i="6"/>
  <c r="C24" i="3"/>
  <c r="A19" i="2"/>
  <c r="C31" i="3"/>
  <c r="A34" i="2"/>
  <c r="A60" i="2"/>
  <c r="C9" i="3"/>
  <c r="A21" i="2"/>
  <c r="C21" i="3"/>
  <c r="A13" i="2"/>
  <c r="A62" i="2"/>
  <c r="B39" i="4"/>
  <c r="B69" i="4" s="1"/>
  <c r="A50" i="6" s="1"/>
  <c r="A63" i="2"/>
  <c r="A45" i="2"/>
  <c r="N4" i="5"/>
  <c r="B17" i="3"/>
  <c r="B41" i="4"/>
  <c r="B71" i="4" s="1"/>
  <c r="A52" i="6" s="1"/>
  <c r="E4" i="5"/>
  <c r="I4" i="8"/>
  <c r="I64" i="6"/>
  <c r="I37" i="6"/>
  <c r="I15" i="6"/>
  <c r="B44" i="4"/>
  <c r="A29" i="6" s="1"/>
  <c r="I62" i="6"/>
  <c r="J35" i="6"/>
  <c r="C35" i="6" s="1"/>
  <c r="J9" i="6"/>
  <c r="C9" i="6" s="1"/>
  <c r="I60" i="6"/>
  <c r="J34" i="6"/>
  <c r="C34" i="6" s="1"/>
  <c r="I8" i="6"/>
  <c r="A1" i="6"/>
  <c r="B61" i="4"/>
  <c r="A43" i="6" s="1"/>
  <c r="B8" i="4"/>
  <c r="A4" i="6" s="1"/>
  <c r="B12" i="3"/>
  <c r="A44" i="2"/>
  <c r="G4" i="8"/>
  <c r="J49" i="6"/>
  <c r="I5" i="6"/>
  <c r="C5" i="6" s="1"/>
  <c r="I58" i="6"/>
  <c r="J31" i="6"/>
  <c r="C31" i="6" s="1"/>
  <c r="M4" i="5"/>
  <c r="B14" i="4"/>
  <c r="B15" i="3"/>
  <c r="A51" i="2"/>
  <c r="L4" i="5"/>
  <c r="C18" i="3"/>
  <c r="A7" i="2"/>
  <c r="B4" i="8"/>
  <c r="J47" i="6"/>
  <c r="I29" i="6"/>
  <c r="B27" i="4"/>
  <c r="A50" i="2"/>
  <c r="B45" i="4"/>
  <c r="A30" i="6" s="1"/>
  <c r="B22" i="3"/>
  <c r="A49" i="2"/>
  <c r="J67" i="6"/>
  <c r="J46" i="6"/>
  <c r="I67" i="6"/>
  <c r="J45" i="6"/>
  <c r="J15" i="6"/>
  <c r="C16" i="3"/>
  <c r="A2" i="2"/>
  <c r="C23" i="3"/>
  <c r="A17" i="2"/>
  <c r="A26" i="2"/>
  <c r="A56" i="2"/>
  <c r="B2006" i="7"/>
  <c r="C13" i="3"/>
  <c r="J2" i="5"/>
  <c r="A28" i="2"/>
  <c r="B9" i="4"/>
  <c r="A5" i="6" s="1"/>
  <c r="A46" i="2"/>
  <c r="P4" i="5"/>
  <c r="C25" i="3"/>
  <c r="A20" i="2"/>
  <c r="J4" i="5"/>
  <c r="H6" i="6"/>
  <c r="D6" i="6" s="1"/>
  <c r="G5" i="6"/>
  <c r="H5" i="6" s="1"/>
  <c r="D5" i="6" s="1"/>
  <c r="C6" i="6"/>
  <c r="G64" i="6"/>
  <c r="T12" i="5"/>
  <c r="T11" i="5"/>
  <c r="T13" i="5"/>
  <c r="T10" i="5"/>
  <c r="T9" i="5"/>
  <c r="T6" i="5"/>
  <c r="T5" i="5"/>
  <c r="T14" i="5"/>
  <c r="T7" i="5"/>
  <c r="T8" i="5"/>
  <c r="D74" i="4" l="1"/>
  <c r="C16" i="6"/>
  <c r="C65" i="6"/>
  <c r="B65" i="4"/>
  <c r="A47" i="6" s="1"/>
  <c r="C20" i="6"/>
  <c r="C42" i="6"/>
  <c r="G31" i="4"/>
  <c r="D31" i="4"/>
  <c r="C26" i="6"/>
  <c r="C25" i="6"/>
  <c r="D49" i="4"/>
  <c r="D55" i="4"/>
  <c r="H45" i="6"/>
  <c r="D45" i="6" s="1"/>
  <c r="C45" i="6"/>
  <c r="C66" i="6"/>
  <c r="H50" i="6"/>
  <c r="D50" i="6" s="1"/>
  <c r="C27" i="6"/>
  <c r="C68" i="6"/>
  <c r="F63" i="6"/>
  <c r="H63" i="6" s="1"/>
  <c r="D63" i="6" s="1"/>
  <c r="C67" i="6"/>
  <c r="C47" i="6"/>
  <c r="C49" i="6"/>
  <c r="C37" i="6"/>
  <c r="C22" i="6"/>
  <c r="F57" i="6"/>
  <c r="H57" i="6" s="1"/>
  <c r="D57" i="6" s="1"/>
  <c r="C32" i="6"/>
  <c r="C15" i="6"/>
  <c r="C36" i="6"/>
  <c r="D21" i="6"/>
  <c r="K67" i="6"/>
  <c r="C41" i="6"/>
  <c r="C46" i="6"/>
  <c r="C50" i="6"/>
  <c r="A14" i="6"/>
  <c r="C60" i="6"/>
  <c r="H54" i="6"/>
  <c r="D54" i="6" s="1"/>
  <c r="F58" i="6"/>
  <c r="H58" i="6" s="1"/>
  <c r="D58" i="6" s="1"/>
  <c r="F59" i="6"/>
  <c r="H59" i="6" s="1"/>
  <c r="D59" i="6" s="1"/>
  <c r="F62" i="6"/>
  <c r="H62" i="6" s="1"/>
  <c r="D62" i="6" s="1"/>
  <c r="H40" i="6"/>
  <c r="D40" i="6" s="1"/>
  <c r="H30" i="6"/>
  <c r="D30" i="6" s="1"/>
  <c r="H55" i="6"/>
  <c r="D55" i="6" s="1"/>
  <c r="F56" i="6"/>
  <c r="H56" i="6" s="1"/>
  <c r="D56" i="6" s="1"/>
  <c r="C14" i="6"/>
  <c r="C29" i="6"/>
  <c r="C12" i="6"/>
  <c r="G55" i="4"/>
  <c r="G74" i="4"/>
  <c r="C7" i="6"/>
  <c r="G67" i="4"/>
  <c r="F69" i="6"/>
  <c r="H69" i="6" s="1"/>
  <c r="B68" i="4"/>
  <c r="A49" i="6" s="1"/>
  <c r="G37" i="4"/>
  <c r="G61" i="4"/>
  <c r="G49" i="4"/>
  <c r="B64" i="4"/>
  <c r="A46" i="6" s="1"/>
  <c r="B53" i="4"/>
  <c r="A37" i="6" s="1"/>
  <c r="B56" i="4"/>
  <c r="A39" i="6" s="1"/>
  <c r="C8" i="6"/>
  <c r="C10" i="6"/>
  <c r="B62" i="4"/>
  <c r="A44" i="6" s="1"/>
  <c r="A27" i="6"/>
  <c r="A15" i="6"/>
  <c r="B33" i="4"/>
  <c r="A20" i="6" s="1"/>
  <c r="B52" i="4"/>
  <c r="A36" i="6" s="1"/>
  <c r="B70" i="4"/>
  <c r="A51" i="6" s="1"/>
  <c r="B58" i="4"/>
  <c r="A41" i="6" s="1"/>
  <c r="B57" i="4"/>
  <c r="A40" i="6" s="1"/>
  <c r="B63" i="4"/>
  <c r="A45" i="6" s="1"/>
  <c r="A17" i="6"/>
  <c r="B35" i="4"/>
  <c r="A22" i="6" s="1"/>
  <c r="A25" i="6"/>
  <c r="A24" i="6"/>
  <c r="B59" i="4"/>
  <c r="A42" i="6" s="1"/>
  <c r="A16" i="6"/>
  <c r="B34" i="4"/>
  <c r="A21" i="6" s="1"/>
  <c r="B51" i="4"/>
  <c r="A35" i="6" s="1"/>
  <c r="D43" i="4"/>
  <c r="D37" i="4"/>
  <c r="D61" i="4"/>
  <c r="H64" i="6"/>
  <c r="B64" i="6"/>
  <c r="C57" i="6" l="1"/>
  <c r="C63" i="6"/>
  <c r="C54" i="6"/>
  <c r="C58" i="6"/>
  <c r="C56" i="6"/>
  <c r="C62" i="6"/>
  <c r="C40" i="6"/>
  <c r="C59" i="6"/>
  <c r="C30" i="6"/>
  <c r="C55" i="6"/>
  <c r="C69" i="6"/>
  <c r="D64" i="6"/>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<sst xmlns="http://schemas.openxmlformats.org/spreadsheetml/2006/main" count="22415" uniqueCount="15835">
  <si>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</si>
  <si>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</si>
  <si>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</si>
  <si>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</si>
  <si>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</si>
  <si>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</si>
  <si>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</si>
  <si>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</si>
  <si>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</si>
  <si>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</si>
  <si>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</si>
  <si>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</si>
  <si>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</si>
  <si>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</si>
  <si>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</si>
  <si>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</si>
  <si>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</si>
  <si>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</si>
  <si>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</si>
  <si>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</si>
  <si>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</si>
  <si>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</si>
  <si>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</si>
  <si>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</si>
  <si>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</si>
  <si>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</si>
  <si>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</si>
  <si>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</si>
  <si>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</si>
  <si>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</si>
  <si>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</si>
  <si>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</si>
  <si>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</si>
  <si>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</si>
  <si>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</si>
  <si>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</si>
  <si>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</si>
  <si>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</si>
  <si>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</si>
  <si>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</si>
  <si>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</si>
  <si>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</si>
  <si>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</si>
  <si>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</si>
  <si>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</si>
  <si>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</si>
  <si>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</si>
  <si>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</si>
  <si>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</si>
  <si>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</si>
  <si>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</si>
  <si>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</si>
  <si>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</si>
  <si>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</si>
  <si>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</si>
  <si>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</si>
  <si>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</si>
  <si>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</si>
  <si>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</si>
  <si>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</si>
  <si>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</si>
  <si>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</si>
  <si>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</si>
  <si>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</si>
  <si>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</si>
  <si>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</si>
  <si>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</si>
  <si>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</si>
  <si>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</si>
  <si>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</si>
  <si>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</si>
  <si>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</si>
  <si>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</si>
  <si>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</si>
  <si>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</si>
  <si>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</si>
  <si>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</si>
  <si>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</si>
  <si>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</si>
  <si>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</si>
  <si>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</si>
  <si>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</si>
  <si>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</si>
  <si>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</si>
  <si>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</si>
  <si>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</si>
  <si>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</si>
  <si>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</si>
  <si>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</si>
  <si>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</si>
  <si>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</si>
  <si>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</si>
  <si>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</si>
  <si>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</si>
  <si>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</si>
  <si>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</si>
  <si>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</si>
  <si>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</si>
  <si>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</si>
  <si>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</si>
  <si>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</si>
  <si>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</si>
  <si>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</si>
  <si>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</si>
  <si>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</si>
  <si>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</si>
  <si>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</si>
  <si>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</si>
  <si>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</si>
  <si>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</si>
  <si>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</si>
  <si>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</si>
  <si>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</si>
  <si>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</si>
  <si>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</si>
  <si>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</si>
  <si>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</si>
  <si>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</si>
  <si>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</si>
  <si>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</si>
  <si>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</si>
  <si>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</si>
  <si>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</si>
  <si>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</si>
  <si>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</si>
  <si>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</si>
  <si>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</si>
  <si>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</si>
  <si>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</si>
  <si>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</si>
  <si>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</si>
  <si>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</si>
  <si>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</si>
  <si>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</si>
  <si>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</si>
  <si>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</si>
  <si>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</si>
  <si>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</si>
  <si>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</si>
  <si>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</si>
  <si>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</si>
  <si>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</si>
  <si>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</si>
  <si>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</si>
  <si>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</si>
  <si>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</si>
  <si>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</si>
  <si>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</si>
  <si>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</si>
  <si>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</si>
  <si>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</si>
  <si>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</si>
  <si>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</si>
  <si>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</si>
  <si>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</si>
  <si>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</si>
  <si>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</si>
  <si>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</si>
  <si>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</si>
  <si>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</si>
  <si>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</si>
  <si>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</si>
  <si>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</si>
  <si>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</si>
  <si>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</si>
  <si>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</si>
  <si>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</si>
  <si>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</si>
  <si>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</si>
  <si>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</si>
  <si>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</si>
  <si>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</si>
  <si>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</si>
  <si>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</si>
  <si>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</si>
  <si>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</si>
  <si>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</si>
  <si>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</si>
  <si>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</si>
  <si>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</si>
  <si>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</si>
  <si>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</si>
  <si>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</si>
  <si>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</si>
  <si>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</si>
  <si>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</si>
  <si>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</si>
  <si>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</si>
  <si>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</si>
  <si>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</si>
  <si>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</si>
  <si>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</si>
  <si>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</si>
  <si>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</si>
  <si>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</si>
  <si>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</si>
  <si>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</si>
  <si>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</si>
  <si>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</si>
  <si>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</si>
  <si>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</si>
  <si>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</si>
  <si>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</si>
  <si>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</si>
  <si>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</si>
  <si>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</si>
  <si>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</si>
  <si>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</si>
  <si>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</si>
  <si>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</si>
  <si>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</si>
  <si>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</si>
  <si>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</si>
  <si>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</si>
  <si>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</si>
  <si>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</si>
  <si>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</si>
  <si>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</si>
  <si>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</si>
  <si>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</si>
  <si>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</si>
  <si>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</si>
  <si>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</si>
  <si>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</si>
  <si>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</si>
  <si>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</si>
  <si>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</si>
  <si>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</si>
  <si>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</si>
  <si>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</si>
  <si>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</si>
  <si>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</si>
  <si>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</si>
  <si>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</si>
  <si>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</si>
  <si>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</si>
  <si>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</si>
  <si>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</si>
  <si>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</si>
  <si>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</si>
  <si>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</si>
  <si>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</si>
  <si>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</si>
  <si>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</si>
  <si>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</si>
  <si>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</si>
  <si>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</si>
  <si>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</si>
  <si>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</si>
  <si>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</si>
  <si>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</si>
  <si>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</si>
  <si>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</si>
  <si>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</si>
  <si>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</si>
  <si>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</si>
  <si>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</si>
  <si>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</si>
  <si>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</si>
  <si>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</si>
  <si>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</si>
  <si>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</si>
  <si>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</si>
  <si>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</si>
  <si>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</si>
  <si>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</si>
  <si>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</si>
  <si>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</si>
  <si>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</si>
  <si>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</si>
  <si>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</si>
  <si>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</si>
  <si>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</si>
  <si>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</si>
  <si>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</si>
  <si>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</si>
  <si>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</si>
  <si>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</si>
  <si>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</si>
  <si>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</si>
  <si>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</si>
  <si>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</si>
  <si>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</si>
  <si>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</si>
  <si>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</si>
  <si>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</si>
  <si>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</si>
  <si>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</si>
  <si>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</si>
  <si>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</si>
  <si>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</si>
  <si>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</si>
  <si>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</si>
  <si>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</si>
  <si>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</si>
  <si>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</si>
  <si>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</si>
  <si>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</si>
  <si>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</si>
  <si>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</si>
  <si>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</si>
  <si>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</si>
  <si>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</si>
  <si>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</si>
  <si>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</si>
  <si>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</si>
  <si>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</si>
  <si>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</si>
  <si>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</si>
  <si>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</si>
  <si>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</si>
  <si>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</si>
  <si>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</si>
  <si>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</si>
  <si>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</si>
  <si>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</si>
  <si>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</si>
  <si>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</si>
  <si>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</si>
  <si>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</si>
  <si>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</si>
  <si>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</si>
  <si>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</si>
  <si>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</si>
  <si>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</si>
  <si>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</si>
  <si>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</si>
  <si>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</si>
  <si>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</si>
  <si>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</si>
  <si>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</si>
  <si>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</si>
  <si>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</si>
  <si>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</si>
  <si>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</si>
  <si>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</si>
  <si>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</si>
  <si>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</si>
  <si>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</si>
  <si>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</si>
  <si>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</si>
  <si>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</si>
  <si>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</si>
  <si>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</si>
  <si>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</si>
  <si>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</si>
  <si>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</si>
  <si>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</si>
  <si>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</si>
  <si>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</si>
  <si>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</si>
  <si>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</si>
  <si>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</si>
  <si>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</si>
  <si>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</si>
  <si>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</si>
  <si>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</si>
  <si>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</si>
  <si>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</si>
  <si>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</si>
  <si>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</si>
  <si>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</si>
  <si>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</si>
  <si>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</si>
  <si>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</si>
  <si>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</si>
  <si>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</si>
  <si>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</si>
  <si>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</si>
  <si>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</si>
  <si>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</si>
  <si>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</si>
  <si>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</si>
  <si>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</si>
  <si>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</si>
  <si>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</si>
  <si>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</si>
  <si>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</si>
  <si>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</si>
  <si>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</si>
  <si>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</si>
  <si>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</si>
  <si>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</si>
  <si>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</si>
  <si>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</si>
  <si>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</si>
  <si>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</si>
  <si>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</si>
  <si>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</si>
  <si>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</si>
  <si>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</si>
  <si>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</si>
  <si>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</si>
  <si>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</si>
  <si>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</si>
  <si>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</si>
  <si>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</si>
  <si>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</si>
  <si>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</si>
  <si>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</si>
  <si>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</si>
  <si>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</si>
  <si>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</si>
  <si>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</si>
  <si>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</si>
  <si>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</si>
  <si>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</si>
  <si>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</si>
  <si>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</si>
  <si>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</si>
  <si>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</si>
  <si>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</si>
  <si>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</si>
  <si>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</si>
  <si>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</si>
  <si>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</si>
  <si>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</si>
  <si>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</si>
  <si>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</si>
  <si>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</si>
  <si>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</si>
  <si>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</si>
  <si>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</si>
  <si>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</si>
  <si>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</si>
  <si>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</si>
  <si>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</si>
  <si>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</si>
  <si>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</si>
  <si>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</si>
  <si>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</si>
  <si>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</si>
  <si>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</si>
  <si>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</si>
  <si>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</si>
  <si>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</si>
  <si>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</si>
  <si>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</si>
  <si>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</si>
  <si>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</si>
  <si>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</si>
  <si>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</si>
  <si>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</si>
  <si>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</si>
  <si>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</si>
  <si>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</si>
  <si>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</si>
  <si>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</si>
  <si>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</si>
  <si>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</si>
  <si>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</si>
  <si>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</si>
  <si>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</si>
  <si>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</si>
  <si>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</si>
  <si>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</si>
  <si>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</si>
  <si>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</si>
  <si>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</si>
  <si>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</si>
  <si>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</si>
  <si>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</si>
  <si>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</si>
  <si>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</si>
  <si>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</si>
  <si>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</si>
  <si>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</si>
  <si>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</si>
  <si>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</si>
  <si>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</si>
  <si>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</si>
  <si>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</si>
  <si>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</si>
  <si>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</si>
  <si>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</si>
  <si>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</si>
  <si>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</si>
  <si>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</si>
  <si>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</si>
  <si>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</si>
  <si>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</si>
  <si>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</si>
  <si>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</si>
  <si>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</si>
  <si>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</si>
  <si>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</si>
  <si>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</si>
  <si>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</si>
  <si>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</si>
  <si>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</si>
  <si>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</si>
  <si>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</si>
  <si>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</si>
  <si>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</si>
  <si>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</si>
  <si>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</si>
  <si>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</si>
  <si>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</si>
  <si>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</si>
  <si>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</si>
  <si>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</si>
  <si>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</si>
  <si>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</si>
  <si>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</si>
  <si>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</si>
  <si>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</si>
  <si>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</si>
  <si>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</si>
  <si>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</si>
  <si>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</si>
  <si>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</si>
  <si>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</si>
  <si>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</si>
  <si>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</si>
  <si>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</si>
  <si>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</si>
  <si>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</si>
  <si>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</si>
  <si>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</si>
  <si>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</si>
  <si>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</si>
  <si>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</si>
  <si>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</si>
  <si>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</si>
  <si>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</si>
  <si>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</si>
  <si>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</si>
  <si>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</si>
  <si>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</si>
  <si>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</si>
  <si>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</si>
  <si>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</si>
  <si>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</si>
  <si>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</si>
  <si>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</si>
  <si>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</si>
  <si>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</si>
  <si>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</si>
  <si>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</si>
  <si>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</si>
  <si>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</si>
  <si>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</si>
  <si>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</si>
  <si>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</si>
  <si>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</si>
  <si>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</si>
  <si>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</si>
  <si>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</si>
  <si>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</si>
  <si>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</si>
  <si>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</si>
  <si>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</si>
  <si>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</si>
  <si>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</si>
  <si>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</si>
  <si>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</si>
  <si>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</si>
  <si>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</si>
  <si>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</si>
  <si>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</si>
  <si>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</si>
  <si>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</si>
  <si>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</si>
  <si>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</si>
  <si>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</si>
  <si>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</si>
  <si>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</si>
  <si>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</si>
  <si>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</si>
  <si>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</si>
  <si>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</si>
  <si>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</si>
  <si>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</si>
  <si>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</si>
  <si>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</si>
  <si>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</si>
  <si>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</si>
  <si>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</si>
  <si>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</si>
  <si>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</si>
  <si>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</si>
  <si>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</si>
  <si>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</si>
  <si>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</si>
  <si>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</si>
  <si>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</si>
  <si>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</si>
  <si>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</si>
  <si>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</si>
  <si>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</si>
  <si>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</si>
  <si>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</si>
  <si>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</si>
  <si>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</si>
  <si>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</si>
  <si>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</si>
  <si>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</si>
  <si>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</si>
  <si>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</si>
  <si>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</si>
  <si>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</si>
  <si>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</si>
  <si>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</si>
  <si>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</si>
  <si>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</si>
  <si>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</si>
  <si>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</si>
  <si>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</si>
  <si>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</si>
  <si>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</si>
  <si>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</si>
  <si>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</si>
  <si>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</si>
  <si>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</si>
  <si>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</si>
  <si>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</si>
  <si>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</si>
  <si>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</si>
  <si>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</si>
  <si>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</si>
  <si>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</si>
  <si>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</si>
  <si>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</si>
  <si>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</si>
  <si>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</si>
  <si>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</si>
  <si>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</si>
  <si>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</si>
  <si>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</si>
  <si>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</si>
  <si>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</si>
  <si>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</si>
  <si>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</si>
  <si>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</si>
  <si>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</si>
  <si>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</si>
  <si>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</si>
  <si>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</si>
  <si>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</si>
  <si>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</si>
  <si>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</si>
  <si>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</si>
  <si>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</si>
  <si>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</si>
  <si>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</si>
  <si>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</si>
  <si>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</si>
  <si>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</si>
  <si>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</si>
  <si>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</si>
  <si>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</si>
  <si>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</si>
  <si>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</si>
  <si>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</si>
  <si>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</si>
  <si>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</si>
  <si>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</si>
  <si>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</si>
  <si>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</si>
  <si>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</si>
  <si>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</si>
  <si>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</si>
  <si>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</si>
  <si>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</si>
  <si>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</si>
  <si>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</si>
  <si>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</si>
  <si>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</si>
  <si>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</si>
  <si>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</si>
  <si>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</si>
  <si>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</si>
  <si>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</si>
  <si>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</si>
  <si>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</si>
  <si>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</si>
  <si>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</si>
  <si>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</si>
  <si>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</si>
  <si>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</si>
  <si>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</si>
  <si>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</si>
  <si>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</si>
  <si>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</si>
  <si>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</si>
  <si>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</si>
  <si>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</si>
  <si>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</si>
  <si>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</si>
  <si>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</si>
  <si>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</si>
  <si>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</si>
  <si>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</si>
  <si>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</si>
  <si>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</si>
  <si>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</si>
  <si>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</si>
  <si>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</si>
  <si>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</si>
  <si>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</si>
  <si>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</si>
  <si>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</si>
  <si>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</si>
  <si>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</si>
  <si>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</si>
  <si>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</si>
  <si>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</si>
  <si>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</si>
  <si>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</si>
  <si>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</si>
  <si>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</si>
  <si>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</si>
  <si>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</si>
  <si>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</si>
  <si>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</si>
  <si>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</si>
  <si>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</si>
  <si>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</si>
  <si>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</si>
  <si>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</si>
  <si>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</si>
  <si>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</si>
  <si>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</si>
  <si>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</si>
  <si>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</si>
  <si>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</si>
  <si>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</si>
  <si>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</si>
  <si>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</si>
  <si>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</si>
  <si>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</si>
  <si>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</si>
  <si>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</si>
  <si>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</si>
  <si>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</si>
  <si>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</si>
  <si>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</si>
  <si>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</si>
  <si>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</si>
  <si>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</si>
  <si>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</si>
  <si>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</si>
  <si>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</si>
  <si>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</si>
  <si>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</si>
  <si>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</si>
  <si>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</si>
  <si>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</si>
  <si>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</si>
  <si>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</si>
  <si>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</si>
  <si>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</si>
  <si>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</si>
  <si>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</si>
  <si>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</si>
  <si>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</si>
  <si>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</si>
  <si>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</si>
  <si>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</si>
  <si>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</si>
  <si>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</si>
  <si>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</si>
  <si>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</si>
  <si>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</si>
  <si>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</si>
  <si>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</si>
  <si>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</si>
  <si>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</si>
  <si>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</si>
  <si>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</si>
  <si>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</si>
  <si>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</si>
  <si>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</si>
  <si>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</si>
  <si>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</si>
  <si>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</si>
  <si>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</si>
  <si>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</si>
  <si>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</si>
  <si>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</si>
  <si>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</si>
  <si>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</si>
  <si>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</si>
  <si>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</si>
  <si>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</si>
  <si>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</si>
  <si>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</si>
  <si>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</si>
  <si>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</si>
  <si>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</si>
  <si>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</si>
  <si>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</si>
  <si>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</si>
  <si>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</si>
  <si>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</si>
  <si>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</si>
  <si>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</si>
  <si>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</si>
  <si>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</si>
  <si>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</si>
  <si>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</si>
  <si>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</si>
  <si>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</si>
  <si>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</si>
  <si>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</si>
  <si>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</si>
  <si>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</si>
  <si>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</si>
  <si>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</si>
  <si>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</si>
  <si>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</si>
  <si>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</si>
  <si>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</si>
  <si>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</si>
  <si>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</si>
  <si>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</si>
  <si>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</si>
  <si>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</si>
  <si>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</si>
  <si>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</si>
  <si>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</si>
  <si>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</si>
  <si>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</si>
  <si>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</si>
  <si>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</si>
  <si>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</si>
  <si>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</si>
  <si>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</si>
  <si>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</si>
  <si>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</si>
  <si>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</si>
  <si>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</si>
  <si>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</si>
  <si>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</si>
  <si>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</si>
  <si>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</si>
  <si>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</si>
  <si>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</si>
  <si>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</si>
  <si>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</si>
  <si>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</si>
  <si>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</si>
  <si>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</si>
  <si>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</si>
  <si>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</si>
  <si>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</si>
  <si>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</si>
  <si>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</si>
  <si>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</si>
  <si>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</si>
  <si>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</si>
  <si>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</si>
  <si>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</si>
  <si>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</si>
  <si>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</si>
  <si>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</si>
  <si>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</si>
  <si>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</si>
  <si>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</si>
  <si>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</si>
  <si>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</si>
  <si>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</si>
  <si>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</si>
  <si>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</si>
  <si>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</si>
  <si>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</si>
  <si>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</si>
  <si>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</si>
  <si>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</si>
  <si>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</si>
  <si>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</si>
  <si>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</si>
  <si>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</si>
  <si>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</si>
  <si>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</si>
  <si>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</si>
  <si>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</si>
  <si>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</si>
  <si>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</si>
  <si>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</si>
  <si>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</si>
  <si>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</si>
  <si>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</si>
  <si>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</si>
  <si>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</si>
  <si>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</si>
  <si>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</si>
  <si>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</si>
  <si>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</si>
  <si>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</si>
  <si>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</si>
  <si>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</si>
  <si>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</si>
  <si>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</si>
  <si>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</si>
  <si>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</si>
  <si>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</si>
  <si>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</si>
  <si>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</si>
  <si>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</si>
  <si>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</si>
  <si>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</si>
  <si>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</si>
  <si>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</si>
  <si>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</si>
  <si>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</si>
  <si>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</si>
  <si>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</si>
  <si>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</si>
  <si>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</si>
  <si>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</si>
  <si>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</si>
  <si>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</si>
  <si>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</si>
  <si>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</si>
  <si>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</si>
  <si>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</si>
  <si>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</si>
  <si>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</si>
  <si>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</si>
  <si>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</si>
  <si>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</si>
  <si>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</si>
  <si>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</si>
  <si>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</si>
  <si>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</si>
  <si>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</si>
  <si>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</si>
  <si>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</si>
  <si>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</si>
  <si>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</si>
  <si>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</si>
  <si>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</si>
  <si>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</si>
  <si>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</si>
  <si>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</si>
  <si>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</si>
  <si>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</si>
  <si>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</si>
  <si>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</si>
  <si>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</si>
  <si>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</si>
  <si>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</si>
  <si>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</si>
  <si>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</si>
  <si>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</si>
  <si>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</si>
  <si>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</si>
  <si>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</si>
  <si>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</si>
  <si>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</si>
  <si>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</si>
  <si>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</si>
  <si>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</si>
  <si>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</si>
  <si>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</si>
  <si>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</si>
  <si>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</si>
  <si>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</si>
  <si>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</si>
  <si>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</si>
  <si>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</si>
  <si>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</si>
  <si>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</si>
  <si>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</si>
  <si>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</si>
  <si>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</si>
  <si>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</si>
  <si>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</si>
  <si>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</si>
  <si>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</si>
  <si>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</si>
  <si>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</si>
  <si>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</si>
  <si>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</si>
  <si>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</si>
  <si>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</si>
  <si>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</si>
  <si>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</si>
  <si>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</si>
  <si>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</si>
  <si>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</si>
  <si>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</si>
  <si>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</si>
  <si>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</si>
  <si>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</si>
  <si>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</si>
  <si>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</si>
  <si>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</si>
  <si>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</si>
  <si>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</si>
  <si>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</si>
  <si>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</si>
  <si>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</si>
  <si>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</si>
  <si>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</si>
  <si>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</si>
  <si>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</si>
  <si>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</si>
  <si>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</si>
  <si>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</si>
  <si>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</si>
  <si>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</si>
  <si>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</si>
  <si>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</si>
  <si>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</si>
  <si>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</si>
  <si>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</si>
  <si>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</si>
  <si>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</si>
  <si>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</si>
  <si>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</si>
  <si>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</si>
  <si>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</si>
  <si>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</si>
  <si>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</si>
  <si>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</si>
  <si>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</si>
  <si>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</si>
  <si>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</si>
  <si>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</si>
  <si>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</si>
  <si>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</si>
  <si>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</si>
  <si>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</si>
  <si>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</si>
  <si>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</si>
  <si>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</si>
  <si>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</si>
  <si>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</si>
  <si>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</si>
  <si>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</si>
  <si>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</si>
  <si>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</si>
  <si>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</si>
  <si>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</si>
  <si>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</si>
  <si>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</si>
  <si>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</si>
  <si>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</si>
  <si>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</si>
  <si>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</si>
  <si>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</si>
  <si>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</si>
  <si>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</si>
  <si>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</si>
  <si>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</si>
  <si>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</si>
  <si>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</si>
  <si>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</si>
  <si>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</si>
  <si>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</si>
  <si>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</si>
  <si>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</si>
  <si>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</si>
  <si>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</si>
  <si>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</si>
  <si>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</si>
  <si>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</si>
  <si>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</si>
  <si>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</si>
  <si>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</si>
  <si>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</si>
  <si>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</si>
  <si>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</si>
  <si>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</si>
  <si>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</si>
  <si>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</si>
  <si>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</si>
  <si>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</si>
  <si>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</si>
  <si>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</si>
  <si>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</si>
  <si>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</si>
  <si>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</si>
  <si>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</si>
  <si>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</si>
  <si>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</si>
  <si>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</si>
  <si>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</si>
  <si>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</si>
  <si>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</si>
  <si>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</si>
  <si>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</si>
  <si>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</si>
  <si>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</si>
  <si>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</si>
  <si>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</si>
  <si>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</si>
  <si>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</si>
  <si>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</si>
  <si>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</si>
  <si>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</si>
  <si>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</si>
  <si>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</si>
  <si>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</si>
  <si>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</si>
  <si>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</si>
  <si>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</si>
  <si>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</si>
  <si>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</si>
  <si>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</si>
  <si>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</si>
  <si>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</si>
  <si>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</si>
  <si>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</si>
  <si>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</si>
  <si>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</si>
  <si>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</si>
  <si>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</si>
  <si>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</si>
  <si>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</si>
  <si>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</si>
  <si>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</si>
  <si>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</si>
  <si>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</si>
  <si>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</si>
  <si>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</si>
  <si>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</si>
  <si>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</si>
  <si>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</si>
  <si>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</si>
  <si>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</si>
  <si>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</si>
  <si>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</si>
  <si>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</si>
  <si>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</si>
  <si>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</si>
  <si>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</si>
  <si>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</si>
  <si>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</si>
  <si>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</si>
  <si>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</si>
  <si>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</si>
  <si>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</si>
  <si>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</si>
  <si>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</si>
  <si>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</si>
  <si>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</si>
  <si>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</si>
  <si>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</si>
  <si>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</si>
  <si>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</si>
  <si>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</si>
  <si>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</si>
  <si>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</si>
  <si>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</si>
  <si>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</si>
  <si>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</si>
  <si>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</si>
  <si>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</si>
  <si>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</si>
  <si>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</si>
  <si>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</si>
  <si>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</si>
  <si>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</si>
  <si>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</si>
  <si>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</si>
  <si>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</si>
  <si>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</si>
  <si>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</si>
  <si>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</si>
  <si>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</si>
  <si>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</si>
  <si>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</si>
  <si>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</si>
  <si>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</si>
  <si>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</si>
  <si>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</si>
  <si>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</si>
  <si>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</si>
  <si>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</si>
  <si>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</si>
  <si>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</si>
  <si>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</si>
  <si>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</si>
  <si>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</si>
  <si>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</si>
  <si>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</si>
  <si>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</si>
  <si>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</si>
  <si>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</si>
  <si>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</si>
  <si>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</si>
  <si>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</si>
  <si>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</si>
  <si>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</si>
  <si>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</si>
  <si>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</si>
  <si>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</si>
  <si>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</si>
  <si>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</si>
  <si>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</si>
  <si>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</si>
  <si>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</si>
  <si>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</si>
  <si>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</si>
  <si>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</si>
  <si>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</si>
  <si>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</si>
  <si>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</si>
  <si>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</si>
  <si>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</si>
  <si>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</si>
  <si>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</si>
  <si>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</si>
  <si>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</si>
  <si>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</si>
  <si>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</si>
  <si>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</si>
  <si>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</si>
  <si>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</si>
  <si>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</si>
  <si>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</si>
  <si>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</si>
  <si>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</si>
  <si>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</si>
  <si>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</si>
  <si>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</si>
  <si>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</si>
  <si>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</si>
  <si>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</si>
  <si>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</si>
  <si>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</si>
  <si>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</si>
  <si>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</si>
  <si>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</si>
  <si>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</si>
  <si>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</si>
  <si>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</si>
  <si>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</si>
  <si>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</si>
  <si>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</si>
  <si>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</si>
  <si>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</si>
  <si>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</si>
  <si>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</si>
  <si>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</si>
  <si>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</si>
  <si>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</si>
  <si>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</si>
  <si>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</si>
  <si>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</si>
  <si>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</si>
  <si>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</si>
  <si>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</si>
  <si>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</si>
  <si>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</si>
  <si>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</si>
  <si>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</si>
  <si>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</si>
  <si>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</si>
  <si>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</si>
  <si>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</si>
  <si>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</si>
  <si>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</si>
  <si>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</si>
  <si>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</si>
  <si>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</si>
  <si>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</si>
  <si>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</si>
  <si>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</si>
  <si>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</si>
  <si>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</si>
  <si>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</si>
  <si>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</si>
  <si>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</si>
  <si>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</si>
  <si>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</si>
  <si>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</si>
  <si>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</si>
  <si>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</si>
  <si>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</si>
  <si>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</si>
  <si>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</si>
  <si>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</si>
  <si>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</si>
  <si>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</si>
  <si>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</si>
  <si>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</si>
  <si>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</si>
  <si>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</si>
  <si>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</si>
  <si>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</si>
  <si>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</si>
  <si>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</si>
  <si>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</si>
  <si>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</si>
  <si>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</si>
  <si>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</si>
  <si>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</si>
  <si>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</si>
  <si>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</si>
  <si>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</si>
  <si>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</si>
  <si>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</si>
  <si>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</si>
  <si>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</si>
  <si>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</si>
  <si>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</si>
  <si>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</si>
  <si>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</si>
  <si>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</si>
  <si>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</si>
  <si>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</si>
  <si>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</si>
  <si>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</si>
  <si>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</si>
  <si>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</si>
  <si>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</si>
  <si>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</si>
  <si>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</si>
  <si>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</si>
  <si>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</si>
  <si>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</si>
  <si>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</si>
  <si>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</si>
  <si>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</si>
  <si>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</si>
  <si>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</si>
  <si>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</si>
  <si>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</si>
  <si>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</si>
  <si>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</si>
  <si>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</si>
  <si>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</si>
  <si>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</si>
  <si>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</si>
  <si>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</si>
  <si>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</si>
  <si>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</si>
  <si>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</si>
  <si>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</si>
  <si>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</si>
  <si>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</si>
  <si>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</si>
  <si>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</si>
  <si>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</si>
  <si>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</si>
  <si>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</si>
  <si>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</si>
  <si>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</si>
  <si>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</si>
  <si>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</si>
  <si>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</si>
  <si>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</si>
  <si>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</si>
  <si>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</si>
  <si>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</si>
  <si>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</si>
  <si>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</si>
  <si>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</si>
  <si>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</si>
  <si>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</si>
  <si>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</si>
  <si>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</si>
  <si>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</si>
  <si>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</si>
  <si>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</si>
  <si>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</si>
  <si>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</si>
  <si>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</si>
  <si>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</si>
  <si>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</si>
  <si>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</si>
  <si>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</si>
  <si>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</si>
  <si>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</si>
  <si>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</si>
  <si>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</si>
  <si>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</si>
  <si>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</si>
  <si>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</si>
  <si>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</si>
  <si>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</si>
  <si>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</si>
  <si>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</si>
  <si>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</si>
  <si>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</si>
  <si>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</si>
  <si>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</si>
  <si>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</si>
  <si>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</si>
  <si>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</si>
  <si>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</si>
  <si>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</si>
  <si>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</si>
  <si>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</si>
  <si>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</si>
  <si>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</si>
  <si>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</si>
  <si>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</si>
  <si>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</si>
  <si>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</si>
  <si>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</si>
  <si>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</si>
  <si>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</si>
  <si>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</si>
  <si>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</si>
  <si>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</si>
  <si>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</si>
  <si>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</si>
  <si>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</si>
  <si>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</si>
  <si>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</si>
  <si>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</si>
  <si>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</si>
  <si>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</si>
  <si>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</si>
  <si>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</si>
  <si>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</si>
  <si>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</si>
  <si>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</si>
  <si>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</si>
  <si>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</si>
  <si>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</si>
  <si>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</si>
  <si>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</si>
  <si>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</si>
  <si>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</si>
  <si>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</si>
  <si>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</si>
  <si>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</si>
  <si>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</si>
  <si>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</si>
  <si>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</si>
  <si>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</si>
  <si>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</si>
  <si>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</si>
  <si>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</si>
  <si>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</si>
  <si>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</si>
  <si>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</si>
  <si>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</si>
  <si>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</si>
  <si>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</si>
  <si>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</si>
  <si>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</si>
  <si>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</si>
  <si>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</si>
  <si>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</si>
  <si>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</si>
  <si>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</si>
  <si>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</si>
  <si>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</si>
  <si>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</si>
  <si>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</si>
  <si>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</si>
  <si>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</si>
  <si>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</si>
  <si>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</si>
  <si>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</si>
  <si>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</si>
  <si>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</si>
  <si>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</si>
  <si>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</si>
  <si>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</si>
  <si>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</si>
  <si>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</si>
  <si>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</si>
  <si>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</si>
  <si>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</si>
  <si>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</si>
  <si>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</si>
  <si>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</si>
  <si>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</si>
  <si>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</si>
  <si>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</si>
  <si>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</si>
  <si>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</si>
  <si>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</si>
  <si>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</si>
  <si>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</si>
  <si>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</si>
  <si>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</si>
  <si>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</si>
  <si>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</si>
  <si>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</si>
  <si>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</si>
  <si>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</si>
  <si>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</si>
  <si>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</si>
  <si>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</si>
  <si>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</si>
  <si>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</si>
  <si>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</si>
  <si>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</si>
  <si>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</si>
  <si>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</si>
  <si>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</si>
  <si>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</si>
  <si>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</si>
  <si>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</si>
  <si>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</si>
  <si>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</si>
  <si>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</si>
  <si>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</si>
  <si>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</si>
  <si>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</si>
  <si>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</si>
  <si>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</si>
  <si>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</si>
  <si>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</si>
  <si>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</si>
  <si>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</si>
  <si>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</si>
  <si>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</si>
  <si>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</si>
  <si>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</si>
  <si>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</si>
  <si>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</si>
  <si>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</si>
  <si>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</si>
  <si>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</si>
  <si>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</si>
  <si>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</si>
  <si>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</si>
  <si>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</si>
  <si>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</si>
  <si>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</si>
  <si>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</si>
  <si>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</si>
  <si>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</si>
  <si>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</si>
  <si>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</si>
  <si>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</si>
  <si>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</si>
  <si>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</si>
  <si>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</si>
  <si>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</si>
  <si>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</si>
  <si>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</si>
  <si>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</si>
  <si>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</si>
  <si>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</si>
  <si>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</si>
  <si>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</si>
  <si>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</si>
  <si>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</si>
  <si>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</si>
  <si>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</si>
  <si>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</si>
  <si>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</si>
  <si>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</si>
  <si>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</si>
  <si>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</si>
  <si>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</si>
  <si>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</si>
  <si>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</si>
  <si>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</si>
  <si>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</si>
  <si>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</si>
  <si>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</si>
  <si>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</si>
  <si>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</si>
  <si>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</si>
  <si>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</si>
  <si>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</si>
  <si>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</si>
  <si>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</si>
  <si>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</si>
  <si>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</si>
  <si>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</si>
  <si>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</si>
  <si>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</si>
  <si>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</si>
  <si>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</si>
  <si>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</si>
  <si>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</si>
  <si>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</si>
  <si>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</si>
  <si>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</si>
  <si>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</si>
  <si>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</si>
  <si>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</si>
  <si>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</si>
  <si>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</si>
  <si>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</si>
  <si>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</si>
  <si>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</si>
  <si>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</si>
  <si>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</si>
  <si>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</si>
  <si>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</si>
  <si>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</si>
  <si>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</si>
  <si>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</si>
  <si>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</si>
  <si>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</si>
  <si>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</si>
  <si>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</si>
  <si>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</si>
  <si>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</si>
  <si>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</si>
  <si>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</si>
  <si>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</si>
  <si>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</si>
  <si>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</si>
  <si>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</si>
  <si>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</si>
  <si>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</si>
  <si>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</si>
  <si>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</si>
  <si>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</si>
  <si>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</si>
  <si>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</si>
  <si>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</si>
  <si>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</si>
  <si>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</si>
  <si>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</si>
  <si>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</si>
  <si>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</si>
  <si>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</si>
  <si>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</si>
  <si>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</si>
  <si>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</si>
  <si>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</si>
  <si>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</si>
  <si>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</si>
  <si>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</si>
  <si>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</si>
  <si>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</si>
  <si>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</si>
  <si>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</si>
  <si>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</si>
  <si>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</si>
  <si>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</si>
  <si>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</si>
  <si>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</si>
  <si>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</si>
  <si>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</si>
  <si>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</si>
  <si>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</si>
  <si>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</si>
  <si>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</si>
  <si>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</si>
  <si>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</si>
  <si>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</si>
  <si>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</si>
  <si>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</si>
  <si>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</si>
  <si>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</si>
  <si>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</si>
  <si>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</si>
  <si>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</si>
  <si>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</si>
  <si>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</si>
  <si>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</si>
  <si>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</si>
  <si>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</si>
  <si>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</si>
  <si>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</si>
  <si>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</si>
  <si>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</si>
  <si>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</si>
  <si>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</si>
  <si>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</si>
  <si>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</si>
  <si>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</si>
  <si>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</si>
  <si>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</si>
  <si>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</si>
  <si>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</si>
  <si>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</si>
  <si>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</si>
  <si>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</si>
  <si>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</si>
  <si>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</si>
  <si>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</si>
  <si>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</si>
  <si>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</si>
  <si>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</si>
  <si>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</si>
  <si>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</si>
  <si>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</si>
  <si>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</si>
  <si>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</si>
  <si>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</si>
  <si>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</si>
  <si>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</si>
  <si>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</si>
  <si>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</si>
  <si>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</si>
  <si>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</si>
  <si>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</si>
  <si>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</si>
  <si>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</si>
  <si>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</si>
  <si>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</si>
  <si>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</si>
  <si>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</si>
  <si>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</si>
  <si>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</si>
  <si>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</si>
  <si>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</si>
  <si>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</si>
  <si>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</si>
  <si>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</si>
  <si>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</si>
  <si>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</si>
  <si>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</si>
  <si>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</si>
  <si>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</si>
  <si>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</si>
  <si>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</si>
  <si>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</si>
  <si>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</si>
  <si>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</si>
  <si>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</si>
  <si>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</si>
  <si>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</si>
  <si>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</si>
  <si>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</si>
  <si>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</si>
  <si>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</si>
  <si>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</si>
  <si>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</si>
  <si>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</si>
  <si>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</si>
  <si>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</si>
  <si>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</si>
  <si>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</si>
  <si>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</si>
  <si>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</si>
  <si>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</si>
  <si>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</si>
  <si>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</si>
  <si>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</si>
  <si>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</si>
  <si>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</si>
  <si>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</si>
  <si>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</si>
  <si>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</si>
  <si>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</si>
  <si>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</si>
  <si>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</si>
  <si>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</si>
  <si>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</si>
  <si>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</si>
  <si>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</si>
  <si>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</si>
  <si>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</si>
  <si>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</si>
  <si>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</si>
  <si>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</si>
  <si>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</si>
  <si>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</si>
  <si>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</si>
  <si>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</si>
  <si>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</si>
  <si>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</si>
  <si>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</si>
  <si>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</si>
  <si>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</si>
  <si>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</si>
  <si>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</si>
  <si>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</si>
  <si>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</si>
  <si>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</si>
  <si>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</si>
  <si>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</si>
  <si>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</si>
  <si>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</si>
  <si>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</si>
  <si>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</si>
  <si>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</si>
  <si>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</si>
  <si>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</si>
  <si>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</si>
  <si>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</si>
  <si>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</si>
  <si>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</si>
  <si>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</si>
  <si>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</si>
  <si>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</si>
  <si>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</si>
  <si>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</si>
  <si>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</si>
  <si>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</si>
  <si>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</si>
  <si>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</si>
  <si>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</si>
  <si>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</si>
  <si>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</si>
  <si>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</si>
  <si>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</si>
  <si>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</si>
  <si>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</si>
  <si>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</si>
  <si>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</si>
  <si>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</si>
  <si>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</si>
  <si>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</si>
  <si>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</si>
  <si>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</si>
  <si>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</si>
  <si>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</si>
  <si>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</si>
  <si>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</si>
  <si>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</si>
  <si>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</si>
  <si>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</si>
  <si>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</si>
  <si>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</si>
  <si>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</si>
  <si>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</si>
  <si>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</si>
  <si>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</si>
  <si>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</si>
  <si>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</si>
  <si>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</si>
  <si>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</si>
  <si>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</si>
  <si>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</si>
  <si>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</si>
  <si>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</si>
  <si>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</si>
  <si>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</si>
  <si>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</si>
  <si>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</si>
  <si>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</si>
  <si>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</si>
  <si>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</si>
  <si>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</si>
  <si>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</si>
  <si>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</si>
  <si>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</si>
  <si>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</si>
  <si>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</si>
  <si>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</si>
  <si>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</si>
  <si>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</si>
  <si>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</si>
  <si>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</si>
  <si>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</si>
  <si>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</si>
  <si>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</si>
  <si>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</si>
  <si>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</si>
  <si>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</si>
  <si>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</si>
  <si>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</si>
  <si>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</si>
  <si>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</si>
  <si>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</si>
  <si>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</si>
  <si>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</si>
  <si>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</si>
  <si>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</si>
  <si>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</si>
  <si>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</si>
  <si>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</si>
  <si>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</si>
  <si>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</si>
  <si>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</si>
  <si>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</si>
  <si>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</si>
  <si>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</si>
  <si>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</si>
  <si>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</si>
  <si>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</si>
  <si>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</si>
  <si>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</si>
  <si>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</si>
  <si>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</si>
  <si>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</si>
  <si>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</si>
  <si>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</si>
  <si>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</si>
  <si>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</si>
  <si>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</si>
  <si>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</si>
  <si>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</si>
  <si>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</si>
  <si>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</si>
  <si>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</si>
  <si>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</si>
  <si>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</si>
  <si>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</si>
  <si>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</si>
  <si>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</si>
  <si>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</si>
  <si>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</si>
  <si>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</si>
  <si>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</si>
  <si>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</si>
  <si>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</si>
  <si>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</si>
  <si>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</si>
  <si>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</si>
  <si>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</si>
  <si>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</si>
  <si>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</si>
  <si>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</si>
  <si>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</si>
  <si>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</si>
  <si>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</si>
  <si>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</si>
  <si>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</si>
  <si>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</si>
  <si>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</si>
  <si>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</si>
  <si>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</si>
  <si>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</si>
  <si>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</si>
  <si>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</si>
  <si>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</si>
  <si>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</si>
  <si>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</si>
  <si>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</si>
  <si>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</si>
  <si>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</si>
  <si>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</si>
  <si>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</si>
  <si>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</si>
  <si>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</si>
  <si>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</si>
  <si>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</si>
  <si>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</si>
  <si>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</si>
  <si>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</si>
  <si>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</si>
  <si>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</si>
  <si>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</si>
  <si>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</si>
  <si>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</si>
  <si>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</si>
  <si>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</si>
  <si>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</si>
  <si>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</si>
  <si>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</si>
  <si>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</si>
  <si>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</si>
  <si>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</si>
  <si>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</si>
  <si>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</si>
  <si>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</si>
  <si>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</si>
  <si>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</si>
  <si>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</si>
  <si>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</si>
  <si>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</si>
  <si>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</si>
  <si>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</si>
  <si>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</si>
  <si>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</si>
  <si>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</si>
  <si>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</si>
  <si>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</si>
  <si>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</si>
  <si>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</si>
  <si>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</si>
  <si>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</si>
  <si>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</si>
  <si>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</si>
  <si>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</si>
  <si>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</si>
  <si>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</si>
  <si>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</si>
  <si>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</si>
  <si>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</si>
  <si>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</si>
  <si>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</si>
  <si>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</si>
  <si>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</si>
  <si>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</si>
  <si>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</si>
  <si>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</si>
  <si>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</si>
  <si>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</si>
  <si>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</si>
  <si>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</si>
  <si>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</si>
  <si>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</si>
  <si>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</si>
  <si>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</si>
  <si>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</si>
  <si>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</si>
  <si>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</si>
  <si>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</si>
  <si>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</si>
  <si>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</si>
  <si>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</si>
  <si>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</si>
  <si>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</si>
  <si>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</si>
  <si>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</si>
  <si>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</si>
  <si>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</si>
  <si>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</si>
  <si>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</si>
  <si>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</si>
  <si>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</si>
  <si>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</si>
  <si>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</si>
  <si>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</si>
  <si>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</si>
  <si>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</si>
  <si>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</si>
  <si>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</si>
  <si>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</si>
  <si>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</si>
  <si>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</si>
  <si>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</si>
  <si>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</si>
  <si>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</si>
  <si>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</si>
  <si>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</si>
  <si>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</si>
  <si>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</si>
  <si>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</si>
  <si>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</si>
  <si>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</si>
  <si>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</si>
  <si>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</si>
  <si>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</si>
  <si>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</si>
  <si>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</si>
  <si>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</si>
  <si>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</si>
  <si>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</si>
  <si>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</si>
  <si>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</si>
  <si>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</si>
  <si>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</si>
  <si>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</si>
  <si>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</si>
  <si>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</si>
  <si>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</si>
  <si>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</si>
  <si>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</si>
  <si>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</si>
  <si>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</si>
  <si>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</si>
  <si>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</si>
  <si>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</si>
  <si>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</si>
  <si>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</si>
  <si>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</si>
  <si>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</si>
  <si>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</si>
  <si>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</si>
  <si>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</si>
  <si>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</si>
  <si>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</si>
  <si>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</si>
  <si>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</si>
  <si>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</si>
  <si>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</si>
  <si>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</si>
  <si>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</si>
  <si>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</si>
  <si>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</si>
  <si>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</si>
  <si>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</si>
  <si>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</si>
  <si>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</si>
  <si>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</si>
  <si>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</si>
  <si>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</si>
  <si>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</si>
  <si>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</si>
  <si>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</si>
  <si>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</si>
  <si>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</si>
  <si>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</si>
  <si>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</si>
  <si>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</si>
  <si>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</si>
  <si>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</si>
  <si>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</si>
  <si>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</si>
  <si>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</si>
  <si>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</si>
  <si>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</si>
  <si>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</si>
  <si>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</si>
  <si>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</si>
  <si>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</si>
  <si>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</si>
  <si>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</si>
  <si>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</si>
  <si>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</si>
  <si>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</si>
  <si>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</si>
  <si>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</si>
  <si>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</si>
  <si>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</si>
  <si>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</si>
  <si>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</si>
  <si>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</si>
  <si>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</si>
  <si>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</si>
  <si>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</si>
  <si>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</si>
  <si>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</si>
  <si>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</si>
  <si>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</si>
  <si>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</si>
  <si>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</si>
  <si>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</si>
  <si>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</si>
  <si>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</si>
  <si>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</si>
  <si>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</si>
  <si>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</si>
  <si>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</si>
  <si>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</si>
  <si>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</si>
  <si>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</si>
  <si>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</si>
  <si>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</si>
  <si>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</si>
  <si>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</si>
  <si>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</si>
  <si>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</si>
  <si>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</si>
  <si>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</si>
  <si>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</si>
  <si>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</si>
  <si>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</si>
  <si>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</si>
  <si>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</si>
  <si>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</si>
  <si>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</si>
  <si>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</si>
  <si>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</si>
  <si>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</si>
  <si>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</si>
  <si>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</si>
  <si>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</si>
  <si>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</si>
  <si>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</si>
  <si>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</si>
  <si>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</si>
  <si>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</si>
  <si>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</si>
  <si>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</si>
  <si>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</si>
  <si>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</si>
  <si>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</si>
  <si>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</si>
  <si>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</si>
  <si>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</si>
  <si>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</si>
  <si>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</si>
  <si>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</si>
  <si>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</si>
  <si>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</si>
  <si>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</si>
  <si>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</si>
  <si>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</si>
  <si>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</si>
  <si>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</si>
  <si>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</si>
  <si>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</si>
  <si>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</si>
  <si>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</si>
  <si>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</si>
  <si>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</si>
  <si>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</si>
  <si>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</si>
  <si>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</si>
  <si>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</si>
  <si>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</si>
  <si>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</si>
  <si>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</si>
  <si>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</si>
  <si>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</si>
  <si>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</si>
  <si>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</si>
  <si>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</si>
  <si>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</si>
  <si>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</si>
  <si>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</si>
  <si>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</si>
  <si>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</si>
  <si>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</si>
  <si>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</si>
  <si>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</si>
  <si>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</si>
  <si>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</si>
  <si>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</si>
  <si>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</si>
  <si>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</si>
  <si>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</si>
  <si>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</si>
  <si>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</si>
  <si>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</si>
  <si>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</si>
  <si>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</si>
  <si>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</si>
  <si>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</si>
  <si>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</si>
  <si>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</si>
  <si>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</si>
  <si>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</si>
  <si>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</si>
  <si>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</si>
  <si>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</si>
  <si>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</si>
  <si>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</si>
  <si>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</si>
  <si>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</si>
  <si>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</si>
  <si>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</si>
  <si>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</si>
  <si>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</si>
  <si>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</si>
  <si>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</si>
  <si>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</si>
  <si>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</si>
  <si>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</si>
  <si>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</si>
  <si>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</si>
  <si>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</si>
  <si>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</si>
  <si>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</si>
  <si>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</si>
  <si>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</si>
  <si>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</si>
  <si>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</si>
  <si>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</si>
  <si>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</si>
  <si>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</si>
  <si>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</si>
  <si>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</si>
  <si>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</si>
  <si>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</si>
  <si>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</si>
  <si>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</si>
  <si>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</si>
  <si>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</si>
  <si>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</si>
  <si>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</si>
  <si>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</si>
  <si>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</si>
  <si>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</si>
  <si>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</si>
  <si>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</si>
  <si>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</si>
  <si>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</si>
  <si>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</si>
  <si>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</si>
  <si>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</si>
  <si>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</si>
  <si>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</si>
  <si>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</si>
  <si>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</si>
  <si>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</si>
  <si>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</si>
  <si>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</si>
  <si>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</si>
  <si>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</si>
  <si>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</si>
  <si>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</si>
  <si>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</si>
  <si>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</si>
  <si>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</si>
  <si>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</si>
  <si>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</si>
  <si>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</si>
  <si>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</si>
  <si>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</si>
  <si>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</si>
  <si>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</si>
  <si>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</si>
  <si>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</si>
  <si>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</si>
  <si>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</si>
  <si>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</si>
  <si>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</si>
  <si>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</si>
  <si>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</si>
  <si>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</si>
  <si>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</si>
  <si>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</si>
  <si>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</si>
  <si>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</si>
  <si>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</si>
  <si>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</si>
  <si>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</si>
  <si>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</si>
  <si>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</si>
  <si>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</si>
  <si>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</si>
  <si>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</si>
  <si>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</si>
  <si>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</si>
  <si>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</si>
  <si>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</si>
  <si>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</si>
  <si>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</si>
  <si>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</si>
  <si>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</si>
  <si>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</si>
  <si>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</si>
  <si>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</si>
  <si>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</si>
  <si>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</si>
  <si>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</si>
  <si>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</si>
  <si>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</si>
  <si>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</si>
  <si>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</si>
  <si>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</si>
  <si>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</si>
  <si>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</si>
  <si>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</si>
  <si>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</si>
  <si>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</si>
  <si>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</si>
  <si>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</si>
  <si>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</si>
  <si>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</si>
  <si>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</si>
  <si>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</si>
  <si>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</si>
  <si>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</si>
  <si>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</si>
  <si>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</si>
  <si>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</si>
  <si>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</si>
  <si>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</si>
  <si>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</si>
  <si>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</si>
  <si>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</si>
  <si>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</si>
  <si>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</si>
  <si>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</si>
  <si>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</si>
  <si>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</si>
  <si>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</si>
  <si>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</si>
  <si>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</si>
  <si>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</si>
  <si>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</si>
  <si>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</si>
  <si>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</si>
  <si>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</si>
  <si>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</si>
  <si>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</si>
  <si>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</si>
  <si>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</si>
  <si>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</si>
  <si>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</si>
  <si>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</si>
  <si>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</si>
  <si>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</si>
  <si>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</si>
  <si>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</si>
  <si>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</si>
  <si>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</si>
  <si>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</si>
  <si>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</si>
  <si>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</si>
  <si>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</si>
  <si>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</si>
  <si>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</si>
  <si>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</si>
  <si>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</si>
  <si>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</si>
  <si>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</si>
  <si>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</si>
  <si>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</si>
  <si>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</si>
  <si>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</si>
  <si>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</si>
  <si>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</si>
  <si>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</si>
  <si>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</si>
  <si>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</si>
  <si>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</si>
  <si>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</si>
  <si>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</si>
  <si>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</si>
  <si>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</si>
  <si>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</si>
  <si>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</si>
  <si>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</si>
  <si>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</si>
  <si>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</si>
  <si>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</si>
  <si>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</si>
  <si>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</si>
  <si>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</si>
  <si>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</si>
  <si>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</si>
  <si>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</si>
  <si>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</si>
  <si>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</si>
  <si>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</si>
  <si>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</si>
  <si>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</si>
  <si>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</si>
  <si>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</si>
  <si>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</si>
  <si>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</si>
  <si>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</si>
  <si>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</si>
  <si>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</si>
  <si>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</si>
  <si>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</si>
  <si>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</si>
  <si>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</si>
  <si>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</si>
  <si>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</si>
  <si>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</si>
  <si>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</si>
  <si>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</si>
  <si>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</si>
  <si>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</si>
  <si>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</si>
  <si>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</si>
  <si>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</si>
  <si>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</si>
  <si>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</si>
  <si>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</si>
  <si>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</si>
  <si>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</si>
  <si>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</si>
  <si>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</si>
  <si>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</si>
  <si>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</si>
  <si>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</si>
  <si>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</si>
  <si>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</si>
  <si>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</si>
  <si>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</si>
  <si>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</si>
  <si>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</si>
  <si>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</si>
  <si>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</si>
  <si>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</si>
  <si>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</si>
  <si>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</si>
  <si>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</si>
  <si>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</si>
  <si>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</si>
  <si>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</si>
  <si>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</si>
  <si>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</si>
  <si>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</si>
  <si>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</si>
  <si>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</si>
  <si>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</si>
  <si>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</si>
  <si>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</si>
  <si>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</si>
  <si>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</si>
  <si>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</si>
  <si>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</si>
  <si>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</si>
  <si>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</si>
  <si>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</si>
  <si>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</si>
  <si>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</si>
  <si>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</si>
  <si>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</si>
  <si>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</si>
  <si>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</si>
  <si>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</si>
  <si>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</si>
  <si>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</si>
  <si>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</si>
  <si>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</si>
  <si>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</si>
  <si>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</si>
  <si>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</si>
  <si>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</si>
  <si>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</si>
  <si>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</si>
  <si>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</si>
  <si>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</si>
  <si>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</si>
  <si>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</si>
  <si>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</si>
  <si>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</si>
  <si>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</si>
  <si>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</si>
  <si>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</si>
  <si>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</si>
  <si>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</si>
  <si>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</si>
  <si>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</si>
  <si>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</si>
  <si>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</si>
  <si>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</si>
  <si>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</si>
  <si>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</si>
  <si>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</si>
  <si>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</si>
  <si>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</si>
  <si>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</si>
  <si>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</si>
  <si>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</si>
  <si>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</si>
  <si>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</si>
  <si>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</si>
  <si>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</si>
  <si>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</si>
  <si>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</si>
  <si>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</si>
  <si>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</si>
  <si>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</si>
  <si>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</si>
  <si>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</si>
  <si>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</si>
  <si>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</si>
  <si>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</si>
  <si>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</si>
  <si>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</si>
  <si>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</si>
  <si>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</si>
  <si>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</si>
  <si>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</si>
  <si>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</si>
  <si>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</si>
  <si>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</si>
  <si>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</si>
  <si>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</si>
  <si>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</si>
  <si>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</si>
  <si>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</si>
  <si>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</si>
  <si>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</si>
  <si>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</si>
  <si>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</si>
  <si>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</si>
  <si>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</si>
  <si>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</si>
  <si>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</si>
  <si>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</si>
  <si>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</si>
  <si>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</si>
  <si>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</si>
  <si>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</si>
  <si>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</si>
  <si>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</si>
  <si>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</si>
  <si>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</si>
  <si>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</si>
  <si>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</si>
  <si>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</si>
  <si>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</si>
  <si>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</si>
  <si>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</si>
  <si>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</si>
  <si>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</si>
  <si>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</si>
  <si>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</si>
  <si>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</si>
  <si>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</si>
  <si>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</si>
  <si>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</si>
  <si>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</si>
  <si>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</si>
  <si>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</si>
  <si>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</si>
  <si>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</si>
  <si>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</si>
  <si>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</si>
  <si>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</si>
  <si>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</si>
  <si>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</si>
  <si>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</si>
  <si>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</si>
  <si>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</si>
  <si>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</si>
  <si>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</si>
  <si>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</si>
  <si>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</si>
  <si>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</si>
  <si>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</si>
  <si>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</si>
  <si>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</si>
  <si>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</si>
  <si>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</si>
  <si>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</si>
  <si>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</si>
  <si>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</si>
  <si>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</si>
  <si>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</si>
  <si>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</si>
  <si>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</si>
  <si>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</si>
  <si>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</si>
  <si>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</si>
  <si>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</si>
  <si>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</si>
  <si>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</si>
  <si>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</si>
  <si>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</si>
  <si>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</si>
  <si>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</si>
  <si>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</si>
  <si>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</si>
  <si>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</si>
  <si>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</si>
  <si>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</si>
  <si>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</si>
  <si>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</si>
  <si>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</si>
  <si>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</si>
  <si>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</si>
  <si>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</si>
  <si>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</si>
  <si>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</si>
  <si>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</si>
  <si>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</si>
  <si>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</si>
  <si>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</si>
  <si>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</si>
  <si>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</si>
  <si>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</si>
  <si>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</si>
  <si>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</si>
  <si>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</si>
  <si>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</si>
  <si>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</si>
  <si>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</si>
  <si>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</si>
  <si>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</si>
  <si>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</si>
  <si>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</si>
  <si>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</si>
  <si>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</si>
  <si>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</si>
  <si>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</si>
  <si>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</si>
  <si>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</si>
  <si>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</si>
  <si>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</si>
  <si>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</si>
  <si>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</si>
  <si>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</si>
  <si>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</si>
  <si>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</si>
  <si>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</si>
  <si>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</si>
  <si>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</si>
  <si>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</si>
  <si>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</si>
  <si>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</si>
  <si>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</si>
  <si>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</si>
  <si>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</si>
  <si>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</si>
  <si>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</si>
  <si>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</si>
  <si>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</si>
  <si>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</si>
  <si>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</si>
  <si>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</si>
  <si>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</si>
  <si>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</si>
  <si>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</si>
  <si>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</si>
  <si>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</si>
  <si>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</si>
  <si>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</si>
  <si>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</si>
  <si>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</si>
  <si>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</si>
  <si>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</si>
  <si>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</si>
  <si>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</si>
  <si>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</si>
  <si>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</si>
  <si>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</si>
  <si>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</si>
  <si>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</si>
  <si>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</si>
  <si>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</si>
  <si>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</si>
  <si>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</si>
  <si>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</si>
  <si>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</si>
  <si>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</si>
  <si>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</si>
  <si>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</si>
  <si>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</si>
  <si>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</si>
  <si>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</si>
  <si>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</si>
  <si>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</si>
  <si>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</si>
  <si>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</si>
  <si>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</si>
  <si>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</si>
  <si>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</si>
  <si>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</si>
  <si>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</si>
  <si>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</si>
  <si>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</si>
  <si>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</si>
  <si>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</si>
  <si>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</si>
  <si>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</si>
  <si>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</si>
  <si>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</si>
  <si>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</si>
  <si>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</si>
  <si>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</si>
  <si>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</si>
  <si>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</si>
  <si>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</si>
  <si>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</si>
  <si>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</si>
  <si>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</si>
  <si>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</si>
  <si>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</si>
  <si>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</si>
  <si>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</si>
  <si>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</si>
  <si>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</si>
  <si>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</si>
  <si>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</si>
  <si>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</si>
  <si>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</si>
  <si>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</si>
  <si>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</si>
  <si>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</si>
  <si>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</si>
  <si>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</si>
  <si>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</si>
  <si>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</si>
  <si>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</si>
  <si>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</si>
  <si>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</si>
  <si>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</si>
  <si>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</si>
  <si>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</si>
  <si>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</si>
  <si>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</si>
  <si>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</si>
  <si>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</si>
  <si>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</si>
  <si>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</si>
  <si>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</si>
  <si>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</si>
  <si>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</si>
  <si>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</si>
  <si>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</si>
  <si>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</si>
  <si>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</si>
  <si>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</si>
  <si>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</si>
  <si>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</si>
  <si>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</si>
  <si>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</si>
  <si>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</si>
  <si>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</si>
  <si>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</si>
  <si>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</si>
  <si>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</si>
  <si>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</si>
  <si>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</si>
  <si>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</si>
  <si>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</si>
  <si>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</si>
  <si>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</si>
  <si>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</si>
  <si>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</si>
  <si>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</si>
  <si>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</si>
  <si>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</si>
  <si>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</si>
  <si>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</si>
  <si>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</si>
  <si>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</si>
  <si>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</si>
  <si>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</si>
  <si>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</si>
  <si>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</si>
  <si>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</si>
  <si>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</si>
  <si>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</si>
  <si>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</si>
  <si>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</si>
  <si>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</si>
  <si>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</si>
  <si>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</si>
  <si>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</si>
  <si>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</si>
  <si>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</si>
  <si>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</si>
  <si>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</si>
  <si>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</si>
  <si>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</si>
  <si>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</si>
  <si>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</si>
  <si>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</si>
  <si>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</si>
  <si>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</si>
  <si>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</si>
  <si>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</si>
  <si>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</si>
  <si>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</si>
  <si>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</si>
  <si>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</si>
  <si>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</si>
  <si>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</si>
  <si>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</si>
  <si>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</si>
  <si>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</si>
  <si>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</si>
  <si>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</si>
  <si>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</si>
  <si>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</si>
  <si>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</si>
  <si>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</si>
  <si>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</si>
  <si>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</si>
  <si>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</si>
  <si>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</si>
  <si>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</si>
  <si>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</si>
  <si>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</si>
  <si>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</si>
  <si>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</si>
  <si>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</si>
  <si>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</si>
  <si>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</si>
  <si>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</si>
  <si>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</si>
  <si>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</si>
  <si>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</si>
  <si>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</si>
  <si>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</si>
  <si>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</si>
  <si>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</si>
  <si>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</si>
  <si>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</si>
  <si>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</si>
  <si>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</si>
  <si>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</si>
  <si>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</si>
  <si>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</si>
  <si>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</si>
  <si>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</si>
  <si>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</si>
  <si>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</si>
  <si>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</si>
  <si>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</si>
  <si>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</si>
  <si>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</si>
  <si>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</si>
  <si>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</si>
  <si>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</si>
  <si>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</si>
  <si>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</si>
  <si>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</si>
  <si>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</si>
  <si>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</si>
  <si>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</si>
  <si>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</si>
  <si>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</si>
  <si>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</si>
  <si>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</si>
  <si>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</si>
  <si>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</si>
  <si>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</si>
  <si>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</si>
  <si>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</si>
  <si>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</si>
  <si>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</si>
  <si>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</si>
  <si>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</si>
  <si>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</si>
  <si>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</si>
  <si>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</si>
  <si>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</si>
  <si>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</si>
  <si>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</si>
  <si>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</si>
  <si>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</si>
  <si>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</si>
  <si>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</si>
  <si>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</si>
  <si>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</si>
  <si>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</si>
  <si>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</si>
  <si>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</si>
  <si>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</si>
  <si>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</si>
  <si>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</si>
  <si>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</si>
  <si>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</si>
  <si>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</si>
  <si>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</si>
  <si>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</si>
  <si>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</si>
  <si>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</si>
  <si>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</si>
  <si>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</si>
  <si>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</si>
  <si>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</si>
  <si>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</si>
  <si>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</si>
  <si>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</si>
  <si>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</si>
  <si>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</si>
  <si>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</si>
  <si>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</si>
  <si>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</si>
  <si>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</si>
  <si>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</si>
  <si>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</si>
  <si>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</si>
  <si>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</si>
  <si>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</si>
  <si>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</si>
  <si>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</si>
  <si>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</si>
  <si>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</si>
  <si>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</si>
  <si>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</si>
  <si>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</si>
  <si>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</si>
  <si>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</si>
  <si>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</si>
  <si>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</si>
  <si>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</si>
  <si>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</si>
  <si>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</si>
  <si>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</si>
  <si>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</si>
  <si>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</si>
  <si>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</si>
  <si>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</si>
  <si>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</si>
  <si>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</si>
  <si>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</si>
  <si>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</si>
  <si>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</si>
  <si>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</si>
  <si>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</si>
  <si>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</si>
  <si>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</si>
  <si>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</si>
  <si>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</si>
  <si>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</si>
  <si>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</si>
  <si>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</si>
  <si>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</si>
  <si>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</si>
  <si>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</si>
  <si>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</si>
  <si>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</si>
  <si>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</si>
  <si>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</si>
  <si>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</si>
  <si>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</si>
  <si>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</si>
  <si>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</si>
  <si>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</si>
  <si>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</si>
  <si>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</si>
  <si>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</si>
  <si>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</si>
  <si>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</si>
  <si>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</si>
  <si>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</si>
  <si>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</si>
  <si>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</si>
  <si>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</si>
  <si>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</si>
  <si>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</si>
  <si>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</si>
  <si>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</si>
  <si>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</si>
  <si>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</si>
  <si>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</si>
  <si>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</si>
  <si>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</si>
  <si>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</si>
  <si>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</si>
  <si>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</si>
  <si>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</si>
  <si>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</si>
  <si>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</si>
  <si>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</si>
  <si>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</si>
  <si>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</si>
  <si>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</si>
  <si>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</si>
  <si>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</si>
  <si>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</si>
  <si>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</si>
  <si>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</si>
  <si>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</si>
  <si>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</si>
  <si>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</si>
  <si>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</si>
  <si>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</si>
  <si>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</si>
  <si>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</si>
  <si>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</si>
  <si>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</si>
  <si>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</si>
  <si>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</si>
  <si>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</si>
  <si>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</si>
  <si>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</si>
  <si>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</si>
  <si>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</si>
  <si>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</si>
  <si>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</si>
  <si>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</si>
  <si>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</si>
  <si>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</si>
  <si>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</si>
  <si>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</si>
  <si>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</si>
  <si>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</si>
  <si>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</si>
  <si>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</si>
  <si>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</si>
  <si>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</si>
  <si>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</si>
  <si>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</si>
  <si>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</si>
  <si>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</si>
  <si>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</si>
  <si>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</si>
  <si>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</si>
  <si>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</si>
  <si>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</si>
  <si>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</si>
  <si>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</si>
  <si>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</si>
  <si>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</si>
  <si>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</si>
  <si>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</si>
  <si>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</si>
  <si>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</si>
  <si>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</si>
  <si>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</si>
  <si>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</si>
  <si>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</si>
  <si>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</si>
  <si>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</si>
  <si>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</si>
  <si>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</si>
  <si>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</si>
  <si>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</si>
  <si>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</si>
  <si>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</si>
  <si>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</si>
  <si>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</si>
  <si>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</si>
  <si>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</si>
  <si>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</si>
  <si>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</si>
  <si>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</si>
  <si>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</si>
  <si>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</si>
  <si>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</si>
  <si>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</si>
  <si>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</si>
  <si>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</si>
  <si>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</si>
  <si>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</si>
  <si>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</si>
  <si>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</si>
  <si>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</si>
  <si>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</si>
  <si>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</si>
  <si>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</si>
  <si>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</si>
  <si>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</si>
  <si>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</si>
  <si>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</si>
  <si>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</si>
  <si>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</si>
  <si>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</si>
  <si>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</si>
  <si>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</si>
  <si>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</si>
  <si>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</si>
  <si>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</si>
  <si>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</si>
  <si>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</si>
  <si>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</si>
  <si>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</si>
  <si>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</si>
  <si>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</si>
  <si>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</si>
  <si>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</si>
  <si>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</si>
  <si>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</si>
  <si>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</si>
  <si>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</si>
  <si>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</si>
  <si>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</si>
  <si>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</si>
  <si>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</si>
  <si>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</si>
  <si>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</si>
  <si>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</si>
  <si>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</si>
  <si>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</si>
  <si>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</si>
  <si>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</si>
  <si>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</si>
  <si>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</si>
  <si>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</si>
  <si>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</si>
  <si>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</si>
  <si>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</si>
  <si>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</si>
  <si>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</si>
  <si>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</si>
  <si>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</si>
  <si>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</si>
  <si>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</si>
  <si>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</si>
  <si>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</si>
  <si>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</si>
  <si>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</si>
  <si>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</si>
  <si>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</si>
  <si>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</si>
  <si>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</si>
  <si>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</si>
  <si>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</si>
  <si>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</si>
  <si>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</si>
  <si>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</si>
  <si>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</si>
  <si>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</si>
  <si>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</si>
  <si>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</si>
  <si>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</si>
  <si>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</si>
  <si>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</si>
  <si>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</si>
  <si>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</si>
  <si>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</si>
  <si>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</si>
  <si>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</si>
  <si>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</si>
  <si>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</si>
  <si>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</si>
  <si>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</si>
  <si>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</si>
  <si>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</si>
  <si>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</si>
  <si>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</si>
  <si>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</si>
  <si>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</si>
  <si>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</si>
  <si>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</si>
  <si>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</si>
  <si>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</si>
  <si>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</si>
  <si>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</si>
  <si>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</si>
  <si>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</si>
  <si>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</si>
  <si>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</si>
  <si>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</si>
  <si>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</si>
  <si>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</si>
  <si>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</si>
  <si>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</si>
  <si>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</si>
  <si>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</si>
  <si>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</si>
  <si>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</si>
  <si>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</si>
  <si>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</si>
  <si>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</si>
  <si>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</si>
  <si>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</si>
  <si>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</si>
  <si>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</si>
  <si>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</si>
  <si>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</si>
  <si>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</si>
  <si>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</si>
  <si>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</si>
  <si>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</si>
  <si>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</si>
  <si>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</si>
  <si>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</si>
  <si>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</si>
  <si>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</si>
  <si>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</si>
  <si>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</si>
  <si>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</si>
  <si>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</si>
  <si>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</si>
  <si>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</si>
  <si>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</si>
  <si>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</si>
  <si>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</si>
  <si>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</si>
  <si>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</si>
  <si>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</si>
  <si>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</si>
  <si>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</si>
  <si>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</si>
  <si>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</si>
  <si>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</si>
  <si>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</si>
  <si>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</si>
  <si>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</si>
  <si>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</si>
  <si>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</si>
  <si>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</si>
  <si>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</si>
  <si>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</si>
  <si>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</si>
  <si>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</si>
  <si>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</si>
  <si>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</si>
  <si>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</si>
  <si>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</si>
  <si>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</si>
  <si>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</si>
  <si>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</si>
  <si>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</si>
  <si>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</si>
  <si>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</si>
  <si>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</si>
  <si>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</si>
  <si>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</si>
  <si>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</si>
  <si>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</si>
  <si>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</si>
  <si>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</si>
  <si>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</si>
  <si>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</si>
  <si>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</si>
  <si>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</si>
  <si>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</si>
  <si>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</si>
  <si>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</si>
  <si>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</si>
  <si>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</si>
  <si>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</si>
  <si>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</si>
  <si>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</si>
  <si>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</si>
  <si>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</si>
  <si>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</si>
  <si>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</si>
  <si>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</si>
  <si>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</si>
  <si>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</si>
  <si>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</si>
  <si>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</si>
  <si>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</si>
  <si>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</si>
  <si>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</si>
  <si>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</si>
  <si>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</si>
  <si>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</si>
  <si>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</si>
  <si>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</si>
  <si>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</si>
  <si>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</si>
  <si>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</si>
  <si>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</si>
  <si>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</si>
  <si>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</si>
  <si>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</si>
  <si>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</si>
  <si>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</si>
  <si>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</si>
  <si>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</si>
  <si>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</si>
  <si>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</si>
  <si>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</si>
  <si>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</si>
  <si>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</si>
  <si>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</si>
  <si>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</si>
  <si>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</si>
  <si>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</si>
  <si>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</si>
  <si>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</si>
  <si>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</si>
  <si>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</si>
  <si>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</si>
  <si>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</si>
  <si>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</si>
  <si>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</si>
  <si>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</si>
  <si>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</si>
  <si>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</si>
  <si>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</si>
  <si>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</si>
  <si>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</si>
  <si>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</si>
  <si>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</si>
  <si>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</si>
  <si>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</si>
  <si>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</si>
  <si>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</si>
  <si>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</si>
  <si>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</si>
  <si>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</si>
  <si>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</si>
  <si>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</si>
  <si>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</si>
  <si>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</si>
  <si>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</si>
  <si>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</si>
  <si>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</si>
  <si>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</si>
  <si>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</si>
  <si>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</si>
  <si>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</si>
  <si>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</si>
  <si>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</si>
  <si>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</si>
  <si>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</si>
  <si>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</si>
  <si>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</si>
  <si>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</si>
  <si>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</si>
  <si>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</si>
  <si>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</si>
  <si>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</si>
  <si>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</si>
  <si>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</si>
  <si>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</si>
  <si>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</si>
  <si>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</si>
  <si>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</si>
  <si>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</si>
  <si>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</si>
  <si>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</si>
  <si>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</si>
  <si>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</si>
  <si>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</si>
  <si>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</si>
  <si>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</si>
  <si>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</si>
  <si>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</si>
  <si>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</si>
  <si>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</si>
  <si>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</si>
  <si>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</si>
  <si>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</si>
  <si>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</si>
  <si>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</si>
  <si>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</si>
  <si>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</si>
  <si>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</si>
  <si>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</si>
  <si>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</si>
  <si>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</si>
  <si>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</si>
  <si>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</si>
  <si>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</si>
  <si>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</si>
  <si>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</si>
  <si>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</si>
  <si>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</si>
  <si>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</si>
  <si>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</si>
  <si>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</si>
  <si>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</si>
  <si>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</si>
  <si>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</si>
  <si>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</si>
  <si>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</si>
  <si>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</si>
  <si>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</si>
  <si>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</si>
  <si>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</si>
  <si>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</si>
  <si>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</si>
  <si>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</si>
  <si>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</si>
  <si>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</si>
  <si>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</si>
  <si>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</si>
  <si>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</si>
  <si>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</si>
  <si>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</si>
  <si>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</si>
  <si>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</si>
  <si>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</si>
  <si>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</si>
  <si>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</si>
  <si>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</si>
  <si>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</si>
  <si>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</si>
  <si>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</si>
  <si>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</si>
  <si>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</si>
  <si>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</si>
  <si>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</si>
  <si>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</si>
  <si>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</si>
  <si>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</si>
  <si>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</si>
  <si>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</si>
  <si>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</si>
  <si>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</si>
  <si>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</si>
  <si>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</si>
  <si>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</si>
  <si>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</si>
  <si>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</si>
  <si>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</si>
  <si>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</si>
  <si>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</si>
  <si>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</si>
  <si>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</si>
  <si>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</si>
  <si>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</si>
  <si>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</si>
  <si>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</si>
  <si>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</si>
  <si>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</si>
  <si>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</si>
  <si>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</si>
  <si>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</si>
  <si>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</si>
  <si>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</si>
  <si>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</si>
  <si>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</si>
  <si>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</si>
  <si>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</si>
  <si>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</si>
  <si>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</si>
  <si>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</si>
  <si>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</si>
  <si>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</si>
  <si>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</si>
  <si>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</si>
  <si>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</si>
  <si>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</si>
  <si>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</si>
  <si>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</si>
  <si>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</si>
  <si>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</si>
  <si>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</si>
  <si>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</si>
  <si>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</si>
  <si>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</si>
  <si>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</si>
  <si>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</si>
  <si>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</si>
  <si>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</si>
  <si>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</si>
  <si>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</si>
  <si>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</si>
  <si>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</si>
  <si>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</si>
  <si>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</si>
  <si>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</si>
  <si>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</si>
  <si>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</si>
  <si>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</si>
  <si>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</si>
  <si>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</si>
  <si>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</si>
  <si>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</si>
  <si>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</si>
  <si>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</si>
  <si>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</si>
  <si>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</si>
  <si>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</si>
  <si>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</si>
  <si>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</si>
  <si>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</si>
  <si>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</si>
  <si>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</si>
  <si>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</si>
  <si>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</si>
  <si>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</si>
  <si>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</si>
  <si>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</si>
  <si>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</si>
  <si>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</si>
  <si>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</si>
  <si>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</si>
  <si>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</si>
  <si>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</si>
  <si>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</si>
  <si>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</si>
  <si>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</si>
  <si>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</si>
  <si>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</si>
  <si>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</si>
  <si>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</si>
  <si>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</si>
  <si>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</si>
  <si>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</si>
  <si>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</si>
  <si>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</si>
  <si>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</si>
  <si>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</si>
  <si>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</si>
  <si>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</si>
  <si>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</si>
  <si>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</si>
  <si>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</si>
  <si>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</si>
  <si>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</si>
  <si>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</si>
  <si>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</si>
  <si>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</si>
  <si>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</si>
  <si>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</si>
  <si>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</si>
  <si>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</si>
  <si>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</si>
  <si>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</si>
  <si>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</si>
  <si>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</si>
  <si>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</si>
  <si>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</si>
  <si>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</si>
  <si>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</si>
  <si>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</si>
  <si>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</si>
  <si>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</si>
  <si>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</si>
  <si>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</si>
  <si>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</si>
  <si>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</si>
  <si>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</si>
  <si>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</si>
  <si>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</si>
  <si>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</si>
  <si>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</si>
  <si>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</si>
  <si>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</si>
  <si>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</si>
  <si>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</si>
  <si>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</si>
  <si>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</si>
  <si>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</si>
  <si>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</si>
  <si>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</si>
  <si>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</si>
  <si>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</si>
  <si>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</si>
  <si>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</si>
  <si>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</si>
  <si>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</si>
  <si>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</si>
  <si>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</si>
  <si>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</si>
  <si>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</si>
  <si>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</si>
  <si>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</si>
  <si>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</si>
  <si>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</si>
  <si>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</si>
  <si>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</si>
  <si>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</si>
  <si>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</si>
  <si>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</si>
  <si>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</si>
  <si>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</si>
  <si>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</si>
  <si>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</si>
  <si>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</si>
  <si>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</si>
  <si>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</si>
  <si>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</si>
  <si>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</si>
  <si>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</si>
  <si>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</si>
  <si>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</si>
  <si>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</si>
  <si>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</si>
  <si>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</si>
  <si>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</si>
  <si>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</si>
  <si>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</si>
  <si>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</si>
  <si>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</si>
  <si>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</si>
  <si>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</si>
  <si>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</si>
  <si>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</si>
  <si>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</si>
  <si>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</si>
  <si>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</si>
  <si>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</si>
  <si>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</si>
  <si>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</si>
  <si>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</si>
  <si>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</si>
  <si>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</si>
  <si>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</si>
  <si>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</si>
  <si>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</si>
  <si>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</si>
  <si>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</si>
  <si>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</si>
  <si>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</si>
  <si>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</si>
  <si>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</si>
  <si>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</si>
  <si>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</si>
  <si>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</si>
  <si>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</si>
  <si>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</si>
  <si>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</si>
  <si>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</si>
  <si>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</si>
  <si>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</si>
  <si>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</si>
  <si>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</si>
  <si>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</si>
  <si>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</si>
  <si>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</si>
  <si>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</si>
  <si>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</si>
  <si>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</si>
  <si>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</si>
  <si>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</si>
  <si>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</si>
  <si>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</si>
  <si>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</si>
  <si>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</si>
  <si>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</si>
  <si>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</si>
  <si>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</si>
  <si>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</si>
  <si>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</si>
  <si>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</si>
  <si>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</si>
  <si>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</si>
  <si>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</si>
  <si>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</si>
  <si>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</si>
  <si>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</si>
  <si>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</si>
  <si>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</si>
  <si>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</si>
  <si>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</si>
  <si>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</si>
  <si>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</si>
  <si>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</si>
  <si>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</si>
  <si>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</si>
  <si>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</si>
  <si>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</si>
  <si>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</si>
  <si>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</si>
  <si>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</si>
  <si>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</si>
  <si>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</si>
  <si>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</si>
  <si>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</si>
  <si>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</si>
  <si>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</si>
  <si>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</si>
  <si>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</si>
  <si>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</si>
  <si>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</si>
  <si>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</si>
  <si>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</si>
  <si>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</si>
  <si>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</si>
  <si>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</si>
  <si>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</si>
  <si>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</si>
  <si>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</si>
  <si>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</si>
  <si>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</si>
  <si>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</si>
  <si>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</si>
  <si>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</si>
  <si>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</si>
  <si>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</si>
  <si>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</si>
  <si>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</si>
  <si>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</si>
  <si>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</si>
  <si>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</si>
  <si>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</si>
  <si>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</si>
  <si>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</si>
  <si>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</si>
  <si>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</si>
  <si>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</si>
  <si>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</si>
  <si>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</si>
  <si>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</si>
  <si>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</si>
  <si>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</si>
  <si>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</si>
  <si>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</si>
  <si>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</si>
  <si>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</si>
  <si>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</si>
  <si>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</si>
  <si>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</si>
  <si>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</si>
  <si>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</si>
  <si>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</si>
  <si>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</si>
  <si>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</si>
  <si>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</si>
  <si>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</si>
  <si>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</si>
  <si>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</si>
  <si>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</si>
  <si>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</si>
  <si>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</si>
  <si>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</si>
  <si>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</si>
  <si>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</si>
  <si>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</si>
  <si>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</si>
  <si>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</si>
  <si>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</si>
  <si>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</si>
  <si>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</si>
  <si>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</si>
  <si>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</si>
  <si>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</si>
  <si>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</si>
  <si>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</si>
  <si>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</si>
  <si>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</si>
  <si>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</si>
  <si>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</si>
  <si>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</si>
  <si>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</si>
  <si>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</si>
  <si>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</si>
  <si>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</si>
  <si>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</si>
  <si>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</si>
  <si>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</si>
  <si>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</si>
  <si>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</si>
  <si>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</si>
  <si>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</si>
  <si>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</si>
  <si>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</si>
  <si>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</si>
  <si>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</si>
  <si>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</si>
  <si>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</si>
  <si>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</si>
  <si>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</si>
  <si>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</si>
  <si>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</si>
  <si>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</si>
  <si>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</si>
  <si>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</si>
  <si>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</si>
  <si>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</si>
  <si>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</si>
  <si>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</si>
  <si>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</si>
  <si>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</si>
  <si>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</si>
  <si>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</si>
  <si>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</si>
  <si>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</si>
  <si>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</si>
  <si>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</si>
  <si>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</si>
  <si>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</si>
  <si>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</si>
  <si>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</si>
  <si>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</si>
  <si>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</si>
  <si>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</si>
  <si>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</si>
  <si>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</si>
  <si>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</si>
  <si>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</si>
  <si>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</si>
  <si>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</si>
  <si>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</si>
  <si>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</si>
  <si>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</si>
  <si>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</si>
  <si>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</si>
  <si>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</si>
  <si>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</si>
  <si>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</si>
  <si>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</si>
  <si>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</si>
  <si>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</si>
  <si>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</si>
  <si>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</si>
  <si>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</si>
  <si>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</si>
  <si>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</si>
  <si>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</si>
  <si>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</si>
  <si>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</si>
  <si>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</si>
  <si>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</si>
  <si>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</si>
  <si>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</si>
  <si>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</si>
  <si>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</si>
  <si>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</si>
  <si>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</si>
  <si>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</si>
  <si>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</si>
  <si>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</si>
  <si>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</si>
  <si>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</si>
  <si>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</si>
  <si>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</si>
  <si>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</si>
  <si>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</si>
  <si>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</si>
  <si>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</si>
  <si>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</si>
  <si>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</si>
  <si>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</si>
  <si>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</si>
  <si>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</si>
  <si>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</si>
  <si>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</si>
  <si>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</si>
  <si>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</si>
  <si>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</si>
  <si>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</si>
  <si>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</si>
  <si>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</si>
  <si>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</si>
  <si>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</si>
  <si>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</si>
  <si>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</si>
  <si>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</si>
  <si>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</si>
  <si>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</si>
  <si>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</si>
  <si>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</si>
  <si>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</si>
  <si>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</si>
  <si>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</si>
  <si>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</si>
  <si>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</si>
  <si>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</si>
  <si>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</si>
  <si>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</si>
  <si>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</si>
  <si>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</si>
  <si>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</si>
  <si>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</si>
  <si>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</si>
  <si>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</si>
  <si>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</si>
  <si>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</si>
  <si>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</si>
  <si>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</si>
  <si>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</si>
  <si>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</si>
  <si>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</si>
  <si>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</si>
  <si>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</si>
  <si>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</si>
  <si>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</si>
  <si>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</si>
  <si>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</si>
  <si>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</si>
  <si>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</si>
  <si>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</si>
  <si>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</si>
  <si>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</si>
  <si>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</si>
  <si>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</si>
  <si>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</si>
  <si>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</si>
  <si>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</si>
  <si>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</si>
  <si>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</si>
  <si>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</si>
  <si>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</si>
  <si>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</si>
  <si>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</si>
  <si>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</si>
  <si>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</si>
  <si>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</si>
  <si>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</si>
  <si>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</si>
  <si>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</si>
  <si>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</si>
  <si>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</si>
  <si>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</si>
  <si>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</si>
  <si>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</si>
  <si>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</si>
  <si>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</si>
  <si>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</si>
  <si>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</si>
  <si>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</si>
  <si>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</si>
  <si>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</si>
  <si>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</si>
  <si>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</si>
  <si>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</si>
  <si>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</si>
  <si>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</si>
  <si>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</si>
  <si>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</si>
  <si>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</si>
  <si>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</si>
  <si>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</si>
  <si>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</si>
  <si>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</si>
  <si>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</si>
  <si>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</si>
  <si>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</si>
  <si>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</si>
  <si>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</si>
  <si>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</si>
  <si>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</si>
  <si>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</si>
  <si>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</si>
  <si>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</si>
  <si>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</si>
  <si>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</si>
  <si>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</si>
  <si>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</si>
  <si>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</si>
  <si>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</si>
  <si>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</si>
  <si>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</si>
  <si>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</si>
  <si>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</si>
  <si>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</si>
  <si>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</si>
  <si>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</si>
  <si>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</si>
  <si>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</si>
  <si>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</si>
  <si>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</si>
  <si>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</si>
  <si>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</si>
  <si>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</si>
  <si>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</si>
  <si>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</si>
  <si>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</si>
  <si>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</si>
  <si>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</si>
  <si>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</si>
  <si>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</si>
  <si>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</si>
  <si>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</si>
  <si>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</si>
  <si>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</si>
  <si>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</si>
  <si>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</si>
  <si>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</si>
  <si>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</si>
  <si>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</si>
  <si>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</si>
  <si>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</si>
  <si>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</si>
  <si>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</si>
  <si>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</si>
  <si>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</si>
  <si>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</si>
  <si>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</si>
  <si>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</si>
  <si>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</si>
  <si>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</si>
  <si>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</si>
  <si>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</si>
  <si>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</si>
  <si>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</si>
  <si>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</si>
  <si>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</si>
  <si>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</si>
  <si>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</si>
  <si>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</si>
  <si>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</si>
  <si>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</si>
  <si>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</si>
  <si>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</si>
  <si>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</si>
  <si>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</si>
  <si>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</si>
  <si>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</si>
  <si>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</si>
  <si>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</si>
  <si>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</si>
  <si>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</si>
  <si>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</si>
  <si>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</si>
  <si>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</si>
  <si>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</si>
  <si>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</si>
  <si>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</si>
  <si>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</si>
  <si>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</si>
  <si>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</si>
  <si>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</si>
  <si>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</si>
  <si>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</si>
  <si>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</si>
  <si>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</si>
  <si>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</si>
  <si>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</si>
  <si>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</si>
  <si>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</si>
  <si>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</si>
  <si>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</si>
  <si>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</si>
  <si>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</si>
  <si>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</si>
  <si>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</si>
  <si>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</si>
  <si>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</si>
  <si>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</si>
  <si>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</si>
  <si>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</si>
  <si>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</si>
  <si>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</si>
  <si>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</si>
  <si>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</si>
  <si>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</si>
  <si>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</si>
  <si>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</si>
  <si>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</si>
  <si>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</si>
  <si>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</si>
  <si>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</si>
  <si>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</si>
  <si>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</si>
  <si>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</si>
  <si>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</si>
  <si>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</si>
  <si>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</si>
  <si>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</si>
  <si>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</si>
  <si>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</si>
  <si>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</si>
  <si>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</si>
  <si>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</si>
  <si>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</si>
  <si>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</si>
  <si>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</si>
  <si>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</si>
  <si>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</si>
  <si>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</si>
  <si>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</si>
  <si>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</si>
  <si>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</si>
  <si>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</si>
  <si>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</si>
  <si>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</si>
  <si>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</si>
  <si>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</si>
  <si>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</si>
  <si>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</si>
  <si>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</si>
  <si>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</si>
  <si>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</si>
  <si>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</si>
  <si>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</si>
  <si>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</si>
  <si>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</si>
  <si>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</si>
  <si>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</si>
  <si>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</si>
  <si>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</si>
  <si>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</si>
  <si>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</si>
  <si>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</si>
  <si>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</si>
  <si>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</si>
  <si>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</si>
  <si>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</si>
  <si>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</si>
  <si>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</si>
  <si>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</si>
  <si>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</si>
  <si>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</si>
  <si>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</si>
  <si>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</si>
  <si>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</si>
  <si>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</si>
  <si>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</si>
  <si>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</si>
  <si>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</si>
  <si>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</si>
  <si>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</si>
  <si>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</si>
  <si>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</si>
  <si>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</si>
  <si>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</si>
  <si>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</si>
  <si>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</si>
  <si>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</si>
  <si>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</si>
  <si>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</si>
  <si>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</si>
  <si>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</si>
  <si>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</si>
  <si>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</si>
  <si>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</si>
  <si>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</si>
  <si>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</si>
  <si>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</si>
  <si>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</si>
  <si>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</si>
  <si>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</si>
  <si>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</si>
  <si>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</si>
  <si>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</si>
  <si>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</si>
  <si>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</si>
  <si>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</si>
  <si>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</si>
  <si>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</si>
  <si>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</si>
  <si>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</si>
  <si>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</si>
  <si>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</si>
  <si>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</si>
  <si>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</si>
  <si>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</si>
  <si>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</si>
  <si>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</si>
  <si>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</si>
  <si>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</si>
  <si>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</si>
  <si>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</si>
  <si>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</si>
  <si>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</si>
  <si>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</si>
  <si>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</si>
  <si>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</si>
  <si>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</si>
  <si>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</si>
  <si>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</si>
  <si>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</si>
  <si>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</si>
  <si>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</si>
  <si>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</si>
  <si>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</si>
  <si>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</si>
  <si>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</si>
  <si>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</si>
  <si>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</si>
  <si>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</si>
  <si>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</si>
  <si>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</si>
  <si>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</si>
  <si>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</si>
  <si>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</si>
  <si>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</si>
  <si>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</si>
  <si>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</si>
  <si>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</si>
  <si>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</si>
  <si>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</si>
  <si>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</si>
  <si>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</si>
  <si>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</si>
  <si>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</si>
  <si>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</si>
  <si>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</si>
  <si>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</si>
  <si>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</si>
  <si>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</si>
  <si>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</si>
  <si>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</si>
  <si>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</si>
  <si>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</si>
  <si>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</si>
  <si>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</si>
  <si>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</si>
  <si>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</si>
  <si>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</si>
  <si>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</si>
  <si>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</si>
  <si>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</si>
  <si>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</si>
  <si>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</si>
  <si>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</si>
  <si>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</si>
  <si>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</si>
  <si>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</si>
  <si>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</si>
  <si>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</si>
  <si>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</si>
  <si>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</si>
  <si>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</si>
  <si>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</si>
  <si>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</si>
  <si>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</si>
  <si>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</si>
  <si>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</si>
  <si>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</si>
  <si>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</si>
  <si>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</si>
  <si>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</si>
  <si>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</si>
  <si>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</si>
  <si>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</si>
  <si>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</si>
  <si>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</si>
  <si>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</si>
  <si>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</si>
  <si>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</si>
  <si>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</si>
  <si>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</si>
  <si>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</si>
  <si>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</si>
  <si>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</si>
  <si>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</si>
  <si>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</si>
  <si>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</si>
  <si>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</si>
  <si>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</si>
  <si>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</si>
  <si>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</si>
  <si>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</si>
  <si>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</si>
  <si>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</si>
  <si>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</si>
  <si>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</si>
  <si>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</si>
  <si>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</si>
  <si>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</si>
  <si>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</si>
  <si>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</si>
  <si>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</si>
  <si>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</si>
  <si>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</si>
  <si>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</si>
  <si>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</si>
  <si>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</si>
  <si>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</si>
  <si>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</si>
  <si>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</si>
  <si>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</si>
  <si>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</si>
  <si>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</si>
  <si>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</si>
  <si>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</si>
  <si>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</si>
  <si>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</si>
  <si>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</si>
  <si>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</si>
  <si>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</si>
  <si>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</si>
  <si>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</si>
  <si>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</si>
  <si>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</si>
  <si>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</si>
  <si>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</si>
  <si>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</si>
  <si>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</si>
  <si>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</si>
  <si>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</si>
  <si>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</si>
  <si>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</si>
  <si>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</si>
  <si>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</si>
  <si>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</si>
  <si>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</si>
  <si>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</si>
  <si>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</si>
  <si>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</si>
  <si>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</si>
  <si>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</si>
  <si>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</si>
  <si>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</si>
  <si>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</si>
  <si>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</si>
  <si>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</si>
  <si>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</si>
  <si>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</si>
  <si>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</si>
  <si>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</si>
  <si>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</si>
  <si>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</si>
  <si>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</si>
  <si>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</si>
  <si>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</si>
  <si>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</si>
  <si>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</si>
  <si>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</si>
  <si>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</si>
  <si>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</si>
  <si>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</si>
  <si>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</si>
  <si>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</si>
  <si>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</si>
  <si>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</si>
  <si>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</si>
  <si>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</si>
  <si>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</si>
  <si>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</si>
  <si>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</si>
  <si>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</si>
  <si>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</si>
  <si>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</si>
  <si>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</si>
  <si>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</si>
  <si>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</si>
  <si>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</si>
  <si>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</si>
  <si>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</si>
  <si>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</si>
  <si>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</si>
  <si>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</si>
  <si>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</si>
  <si>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</si>
  <si>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</si>
  <si>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</si>
  <si>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</si>
  <si>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</si>
  <si>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</si>
  <si>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</si>
  <si>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</si>
  <si>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</si>
  <si>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</si>
  <si>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</si>
  <si>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</si>
  <si>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</si>
  <si>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</si>
  <si>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</si>
  <si>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</si>
  <si>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</si>
  <si>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</si>
  <si>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</si>
  <si>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</si>
  <si>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</si>
  <si>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</si>
  <si>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</si>
  <si>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</si>
  <si>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</si>
  <si>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</si>
  <si>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</si>
  <si>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</si>
  <si>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</si>
  <si>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</si>
  <si>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</si>
  <si>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</si>
  <si>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</si>
  <si>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</si>
  <si>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</si>
  <si>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</si>
  <si>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</si>
  <si>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</si>
  <si>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</si>
  <si>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</si>
  <si>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</si>
  <si>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</si>
  <si>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</si>
  <si>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</si>
  <si>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</si>
  <si>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</si>
  <si>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</si>
  <si>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</si>
  <si>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</si>
  <si>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</si>
  <si>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</si>
  <si>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</si>
  <si>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</si>
  <si>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</si>
  <si>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</si>
  <si>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</si>
  <si>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</si>
  <si>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</si>
  <si>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</si>
  <si>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</si>
  <si>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</si>
  <si>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</si>
  <si>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</si>
  <si>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</si>
  <si>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</si>
  <si>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</si>
  <si>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</si>
  <si>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</si>
  <si>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</si>
  <si>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</si>
  <si>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</si>
  <si>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</si>
  <si>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</si>
  <si>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</si>
  <si>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</si>
  <si>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</si>
  <si>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</si>
  <si>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</si>
  <si>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</si>
  <si>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</si>
  <si>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</si>
  <si>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</si>
  <si>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</si>
  <si>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</si>
  <si>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</si>
  <si>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</si>
  <si>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</si>
  <si>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</si>
  <si>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</si>
  <si>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</si>
  <si>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</si>
  <si>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</si>
  <si>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</si>
  <si>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</si>
  <si>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</si>
  <si>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</si>
  <si>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</si>
  <si>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</si>
  <si>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</si>
  <si>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</si>
  <si>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</si>
  <si>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</si>
  <si>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</si>
  <si>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</si>
  <si>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</si>
  <si>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</si>
  <si>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</si>
  <si>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</si>
  <si>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</si>
  <si>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</si>
  <si>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</si>
  <si>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</si>
  <si>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</si>
  <si>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</si>
  <si>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</si>
  <si>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</si>
  <si>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</si>
  <si>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</si>
  <si>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</si>
  <si>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</si>
  <si>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</si>
  <si>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</si>
  <si>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</si>
  <si>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</si>
  <si>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</si>
  <si>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</si>
  <si>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</si>
  <si>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</si>
  <si>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</si>
  <si>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</si>
  <si>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</si>
  <si>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</si>
  <si>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</si>
  <si>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</si>
  <si>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</si>
  <si>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</si>
  <si>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</si>
  <si>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</si>
  <si>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</si>
  <si>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</si>
  <si>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</si>
  <si>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</si>
  <si>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</si>
  <si>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</si>
  <si>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</si>
  <si>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</si>
  <si>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</si>
  <si>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</si>
  <si>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</si>
  <si>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</si>
  <si>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</si>
  <si>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</si>
  <si>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</si>
  <si>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</si>
  <si>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</si>
  <si>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</si>
  <si>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</si>
  <si>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</si>
  <si>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</si>
  <si>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</si>
  <si>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</si>
  <si>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</si>
  <si>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</si>
  <si>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</si>
  <si>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</si>
  <si>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</si>
  <si>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</si>
  <si>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</si>
  <si>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</si>
  <si>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</si>
  <si>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</si>
  <si>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</si>
  <si>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</si>
  <si>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</si>
  <si>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</si>
  <si>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</si>
  <si>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</si>
  <si>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</si>
  <si>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</si>
  <si>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</si>
  <si>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</si>
  <si>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</si>
  <si>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</si>
  <si>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</si>
  <si>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</si>
  <si>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</si>
  <si>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</si>
  <si>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</si>
  <si>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</si>
  <si>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</si>
  <si>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</si>
  <si>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</si>
  <si>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</si>
  <si>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</si>
  <si>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</si>
  <si>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</si>
  <si>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</si>
  <si>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</si>
  <si>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</si>
  <si>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</si>
  <si>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</si>
  <si>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</si>
  <si>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</si>
  <si>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</si>
  <si>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</si>
  <si>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</si>
  <si>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</si>
  <si>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</si>
  <si>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</si>
  <si>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</si>
  <si>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</si>
  <si>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</si>
  <si>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</si>
  <si>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</si>
  <si>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</si>
  <si>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</si>
  <si>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</si>
  <si>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</si>
  <si>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</si>
  <si>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</si>
  <si>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</si>
  <si>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</si>
  <si>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</si>
  <si>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</si>
  <si>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</si>
  <si>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</si>
  <si>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</si>
  <si>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</si>
  <si>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</si>
  <si>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</si>
  <si>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</si>
  <si>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</si>
  <si>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</si>
  <si>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</si>
  <si>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</si>
  <si>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</si>
  <si>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</si>
  <si>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</si>
  <si>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</si>
  <si>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</si>
  <si>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</si>
  <si>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</si>
  <si>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</si>
  <si>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</si>
  <si>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</si>
  <si>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</si>
  <si>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</si>
  <si>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</si>
  <si>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</si>
  <si>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</si>
  <si>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</si>
  <si>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</si>
  <si>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</si>
  <si>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</si>
  <si>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</si>
  <si>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</si>
  <si>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</si>
  <si>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</si>
  <si>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</si>
  <si>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</si>
  <si>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</si>
  <si>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</si>
  <si>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</si>
  <si>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</si>
  <si>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</si>
  <si>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</si>
  <si>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</si>
  <si>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</si>
  <si>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</si>
  <si>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</si>
  <si>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</si>
  <si>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</si>
  <si>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</si>
  <si>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</si>
  <si>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</si>
  <si>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</si>
  <si>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</si>
  <si>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</si>
  <si>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</si>
  <si>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</si>
  <si>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</si>
  <si>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</si>
  <si>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</si>
  <si>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</si>
  <si>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</si>
  <si>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</si>
  <si>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</si>
  <si>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</si>
  <si>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</si>
  <si>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</si>
  <si>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</si>
  <si>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</si>
  <si>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</si>
  <si>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</si>
  <si>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</si>
  <si>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</si>
  <si>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</si>
  <si>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</si>
  <si>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</si>
  <si>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</si>
  <si>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</si>
  <si>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</si>
  <si>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</si>
  <si>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</si>
  <si>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</si>
  <si>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</si>
  <si>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</si>
  <si>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</si>
  <si>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</si>
  <si>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</si>
  <si>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</si>
  <si>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</si>
  <si>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</si>
  <si>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</si>
  <si>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</si>
  <si>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</si>
  <si>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</si>
  <si>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</si>
  <si>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</si>
  <si>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</si>
  <si>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</si>
  <si>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</si>
  <si>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</si>
  <si>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</si>
  <si>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</si>
  <si>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</si>
  <si>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</si>
  <si>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</si>
  <si>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</si>
  <si>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</si>
  <si>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</si>
  <si>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</si>
  <si>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</si>
  <si>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</si>
  <si>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</si>
  <si>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</si>
  <si>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</si>
  <si>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</si>
  <si>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</si>
  <si>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</si>
  <si>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</si>
  <si>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</si>
  <si>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</si>
  <si>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</si>
  <si>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</si>
  <si>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</si>
  <si>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</si>
  <si>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</si>
  <si>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</si>
  <si>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</si>
  <si>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</si>
  <si>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</si>
  <si>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</si>
  <si>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</si>
  <si>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</si>
  <si>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</si>
  <si>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</si>
  <si>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</si>
  <si>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</si>
  <si>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</si>
  <si>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</si>
  <si>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</si>
  <si>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</si>
  <si>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</si>
  <si>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</si>
  <si>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</si>
  <si>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</si>
  <si>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</si>
  <si>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</si>
  <si>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</si>
  <si>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</si>
  <si>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</si>
  <si>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</si>
  <si>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</si>
  <si>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</si>
  <si>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</si>
  <si>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</si>
  <si>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</si>
  <si>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</si>
  <si>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</si>
  <si>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</si>
  <si>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</si>
  <si>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</si>
  <si>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</si>
  <si>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</si>
  <si>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</si>
  <si>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</si>
  <si>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</si>
  <si>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</si>
  <si>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</si>
  <si>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</si>
  <si>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</si>
  <si>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</si>
  <si>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</si>
  <si>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</si>
  <si>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</si>
  <si>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</si>
  <si>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</si>
  <si>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</si>
  <si>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</si>
  <si>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</si>
  <si>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</si>
  <si>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</si>
  <si>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</si>
  <si>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</si>
  <si>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</si>
  <si>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</si>
  <si>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</si>
  <si>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</si>
  <si>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</si>
  <si>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</si>
  <si>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</si>
  <si>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</si>
  <si>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</si>
  <si>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</si>
  <si>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</si>
  <si>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</si>
  <si>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</si>
  <si>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</si>
  <si>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</si>
  <si>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</si>
  <si>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</si>
  <si>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</si>
  <si>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</si>
  <si>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</si>
  <si>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</si>
  <si>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</si>
  <si>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</si>
  <si>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</si>
  <si>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</si>
  <si>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</si>
  <si>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</si>
  <si>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</si>
  <si>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</si>
  <si>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</si>
  <si>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</si>
  <si>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</si>
  <si>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</si>
  <si>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</si>
  <si>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</si>
  <si>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</si>
  <si>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</si>
  <si>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</si>
  <si>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</si>
  <si>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</si>
  <si>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</si>
  <si>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</si>
  <si>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</si>
  <si>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</si>
  <si>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</si>
  <si>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</si>
  <si>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</si>
  <si>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</si>
  <si>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</si>
  <si>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</si>
  <si>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</si>
  <si>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</si>
  <si>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</si>
  <si>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</si>
  <si>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</si>
  <si>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</si>
  <si>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</si>
  <si>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</si>
  <si>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</si>
  <si>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</si>
  <si>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</si>
  <si>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</si>
  <si>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</si>
  <si>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</si>
  <si>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</si>
  <si>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</si>
  <si>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</si>
  <si>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</si>
  <si>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</si>
  <si>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</si>
  <si>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</si>
  <si>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</si>
  <si>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</si>
  <si>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</si>
  <si>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</si>
  <si>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</si>
  <si>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</si>
  <si>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</si>
  <si>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</si>
  <si>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</si>
  <si>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</si>
  <si>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</si>
  <si>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</si>
  <si>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</si>
  <si>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</si>
  <si>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</si>
  <si>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</si>
  <si>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</si>
  <si>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</si>
  <si>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</si>
  <si>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</si>
  <si>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</si>
  <si>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</si>
  <si>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</si>
  <si>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</si>
  <si>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</si>
  <si>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</si>
  <si>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</si>
  <si>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</si>
  <si>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</si>
  <si>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</si>
  <si>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</si>
  <si>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</si>
  <si>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</si>
  <si>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</si>
  <si>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</si>
  <si>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</si>
  <si>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</si>
  <si>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</si>
  <si>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</si>
  <si>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</si>
  <si>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</si>
  <si>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</si>
  <si>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</si>
  <si>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</si>
  <si>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</si>
  <si>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</si>
  <si>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</si>
  <si>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</si>
  <si>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</si>
  <si>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</si>
  <si>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</si>
  <si>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</si>
  <si>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</si>
  <si>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</si>
  <si>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</si>
  <si>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</si>
  <si>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</si>
  <si>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</si>
  <si>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</si>
  <si>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</si>
  <si>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</si>
  <si>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</si>
  <si>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</si>
  <si>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</si>
  <si>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</si>
  <si>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</si>
  <si>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</si>
  <si>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</si>
  <si>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</si>
  <si>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</si>
  <si>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</si>
  <si>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</si>
  <si>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</si>
  <si>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</si>
  <si>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</si>
  <si>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</si>
  <si>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</si>
  <si>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</si>
  <si>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</si>
  <si>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</si>
  <si>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</si>
  <si>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</si>
  <si>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</si>
  <si>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</si>
  <si>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</si>
  <si>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</si>
  <si>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</si>
  <si>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</si>
  <si>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</si>
  <si>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</si>
  <si>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</si>
  <si>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</si>
  <si>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</si>
  <si>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</si>
  <si>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</si>
  <si>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</si>
  <si>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</si>
  <si>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</si>
  <si>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</si>
  <si>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</si>
  <si>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</si>
  <si>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</si>
  <si>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</si>
  <si>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</si>
  <si>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</si>
  <si>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</si>
  <si>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</si>
  <si>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</si>
  <si>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</si>
  <si>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</si>
  <si>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</si>
  <si>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</si>
  <si>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</si>
  <si>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</si>
  <si>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</si>
  <si>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</si>
  <si>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</si>
  <si>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</si>
  <si>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</si>
  <si>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</si>
  <si>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</si>
  <si>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</si>
  <si>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</si>
  <si>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</si>
  <si>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</si>
  <si>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</si>
  <si>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</si>
  <si>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</si>
  <si>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</si>
  <si>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</si>
  <si>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</si>
  <si>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</si>
  <si>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</si>
  <si>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</si>
  <si>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</si>
  <si>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</si>
  <si>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</si>
  <si>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</si>
  <si>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</si>
  <si>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</si>
  <si>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</si>
  <si>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</si>
  <si>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</si>
  <si>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</si>
  <si>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</si>
  <si>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</si>
  <si>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</si>
  <si>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</si>
  <si>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</si>
  <si>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</si>
  <si>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</si>
  <si>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</si>
  <si>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</si>
  <si>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</si>
  <si>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</si>
  <si>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</si>
  <si>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</si>
  <si>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</si>
  <si>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</si>
  <si>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</si>
  <si>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</si>
  <si>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</si>
  <si>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</si>
  <si>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</si>
  <si>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</si>
  <si>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</si>
  <si>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</si>
  <si>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</si>
  <si>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</si>
  <si>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</si>
  <si>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</si>
  <si>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</si>
  <si>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</si>
  <si>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</si>
  <si>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</si>
  <si>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</si>
  <si>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</si>
  <si>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</si>
  <si>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</si>
  <si>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</si>
  <si>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</si>
  <si>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</si>
  <si>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</si>
  <si>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</si>
  <si>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</si>
  <si>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</si>
  <si>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</si>
  <si>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</si>
  <si>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</si>
  <si>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</si>
  <si>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</si>
  <si>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</si>
  <si>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</si>
  <si>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</si>
  <si>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</si>
  <si>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</si>
  <si>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</si>
  <si>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</si>
  <si>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</si>
  <si>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</si>
  <si>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</si>
  <si>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</si>
  <si>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</si>
  <si>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</si>
  <si>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</si>
  <si>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</si>
  <si>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</si>
  <si>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</si>
  <si>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</si>
  <si>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</si>
  <si>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</si>
  <si>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</si>
  <si>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</si>
  <si>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</si>
  <si>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</si>
  <si>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</si>
  <si>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</si>
  <si>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</si>
  <si>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</si>
  <si>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</si>
  <si>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</si>
  <si>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</si>
  <si>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</si>
  <si>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</si>
  <si>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</si>
  <si>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</si>
  <si>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</si>
  <si>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</si>
  <si>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</si>
  <si>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</si>
  <si>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</si>
  <si>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</si>
  <si>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</si>
  <si>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</si>
  <si>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</si>
  <si>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</si>
  <si>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</si>
  <si>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</si>
  <si>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</si>
  <si>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</si>
  <si>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</si>
  <si>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</si>
  <si>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</si>
  <si>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</si>
  <si>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</si>
  <si>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</si>
  <si>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</si>
  <si>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</si>
  <si>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</si>
  <si>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</si>
  <si>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</si>
  <si>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</si>
  <si>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</si>
  <si>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</si>
  <si>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</si>
  <si>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</si>
  <si>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</si>
  <si>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</si>
  <si>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</si>
  <si>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</si>
  <si>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</si>
  <si>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</si>
  <si>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</si>
  <si>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</si>
  <si>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</si>
  <si>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</si>
  <si>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</si>
  <si>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</si>
  <si>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</si>
  <si>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</si>
  <si>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</si>
  <si>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</si>
  <si>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</si>
  <si>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</si>
  <si>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</si>
  <si>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</si>
  <si>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</si>
  <si>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</si>
  <si>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</si>
  <si>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</si>
  <si>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</si>
  <si>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</si>
  <si>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</si>
  <si>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</si>
  <si>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</si>
  <si>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</si>
  <si>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</si>
  <si>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</si>
  <si>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</si>
  <si>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</si>
  <si>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</si>
  <si>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</si>
  <si>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</si>
  <si>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</si>
  <si>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</si>
  <si>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</si>
  <si>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</si>
  <si>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</si>
  <si>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</si>
  <si>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</si>
  <si>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</si>
  <si>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</si>
  <si>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</si>
  <si>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</si>
  <si>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</si>
  <si>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</si>
  <si>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</si>
  <si>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</si>
  <si>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</si>
  <si>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</si>
  <si>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</si>
  <si>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</si>
  <si>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</si>
  <si>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</si>
  <si>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</si>
  <si>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</si>
  <si>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</si>
  <si>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</si>
  <si>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</si>
  <si>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</si>
  <si>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</si>
  <si>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</si>
  <si>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</si>
  <si>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</si>
  <si>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</si>
  <si>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</si>
  <si>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</si>
  <si>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</si>
  <si>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</si>
  <si>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</si>
  <si>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</si>
  <si>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</si>
  <si>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</si>
  <si>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</si>
  <si>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</si>
  <si>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</si>
  <si>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</si>
  <si>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</si>
  <si>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</si>
  <si>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</si>
  <si>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</si>
  <si>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</si>
  <si>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</si>
  <si>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</si>
  <si>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</si>
  <si>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</si>
  <si>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</si>
  <si>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</si>
  <si>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</si>
  <si>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</si>
  <si>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</si>
  <si>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</si>
  <si>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</si>
  <si>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</si>
  <si>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</si>
  <si>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</si>
  <si>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</si>
  <si>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</si>
  <si>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</si>
  <si>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</si>
  <si>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</si>
  <si>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</si>
  <si>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</si>
  <si>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</si>
  <si>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</si>
  <si>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</si>
  <si>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</si>
  <si>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</si>
  <si>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</si>
  <si>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</si>
  <si>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</si>
  <si>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</si>
  <si>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</si>
  <si>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</si>
  <si>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</si>
  <si>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</si>
  <si>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</si>
  <si>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</si>
  <si>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</si>
  <si>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</si>
  <si>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</si>
  <si>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</si>
  <si>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</si>
  <si>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</si>
  <si>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</si>
  <si>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</si>
  <si>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</si>
  <si>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</si>
  <si>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</si>
  <si>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</si>
  <si>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</si>
  <si>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</si>
  <si>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</si>
  <si>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</si>
  <si>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</si>
  <si>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</si>
  <si>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</si>
  <si>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</si>
  <si>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</si>
  <si>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</si>
  <si>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</si>
  <si>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</si>
  <si>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</si>
  <si>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</si>
  <si>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</si>
  <si>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</si>
  <si>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</si>
  <si>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</si>
  <si>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</si>
  <si>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</si>
  <si>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</si>
  <si>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</si>
  <si>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</si>
  <si>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</si>
  <si>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</si>
  <si>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</si>
  <si>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</si>
  <si>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</si>
  <si>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</si>
  <si>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</si>
  <si>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</si>
  <si>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</si>
  <si>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</si>
  <si>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</si>
  <si>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</si>
  <si>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</si>
  <si>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</si>
  <si>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</si>
  <si>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</si>
  <si>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</si>
  <si>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</si>
  <si>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</si>
  <si>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</si>
  <si>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</si>
  <si>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</si>
  <si>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</si>
  <si>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</si>
  <si>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</si>
  <si>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</si>
  <si>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</si>
  <si>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</si>
  <si>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</si>
  <si>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</si>
  <si>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</si>
  <si>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</si>
  <si>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</si>
  <si>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</si>
  <si>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</si>
  <si>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</si>
  <si>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</si>
  <si>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</si>
  <si>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</si>
  <si>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</si>
  <si>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</si>
  <si>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</si>
  <si>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</si>
  <si>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</si>
  <si>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</si>
  <si>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</si>
  <si>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</si>
  <si>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</si>
  <si>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</si>
  <si>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</si>
  <si>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</si>
  <si>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</si>
  <si>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</si>
  <si>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</si>
  <si>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</si>
  <si>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</si>
  <si>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</si>
  <si>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</si>
  <si>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</si>
  <si>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</si>
  <si>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</si>
  <si>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</si>
  <si>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</si>
  <si>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</si>
  <si>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</si>
  <si>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</si>
  <si>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</si>
  <si>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</si>
  <si>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</si>
  <si>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</si>
  <si>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</si>
  <si>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</si>
  <si>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</si>
  <si>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</si>
  <si>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</si>
  <si>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</si>
  <si>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</si>
  <si>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</si>
  <si>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</si>
  <si>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</si>
  <si>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</si>
  <si>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</si>
  <si>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</si>
  <si>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</si>
  <si>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</si>
  <si>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</si>
  <si>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</si>
  <si>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</si>
  <si>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</si>
  <si>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</si>
  <si>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</si>
  <si>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</si>
  <si>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</si>
  <si>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</si>
  <si>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</si>
  <si>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</si>
  <si>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</si>
  <si>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</si>
  <si>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</si>
  <si>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</si>
  <si>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</si>
  <si>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</si>
  <si>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</si>
  <si>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</si>
  <si>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</si>
  <si>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</si>
  <si>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</si>
  <si>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</si>
  <si>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</si>
  <si>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</si>
  <si>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</si>
  <si>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</si>
  <si>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</si>
  <si>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</si>
  <si>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</si>
  <si>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</si>
  <si>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</si>
  <si>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</si>
  <si>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</si>
  <si>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</si>
  <si>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</si>
  <si>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</si>
  <si>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</si>
  <si>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</si>
  <si>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</si>
  <si>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</si>
  <si>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</si>
  <si>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</si>
  <si>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</si>
  <si>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</si>
  <si>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</si>
  <si>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</si>
  <si>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</si>
  <si>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</si>
  <si>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</si>
  <si>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</si>
  <si>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</si>
  <si>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</si>
  <si>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</si>
  <si>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</si>
  <si>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</si>
  <si>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</si>
  <si>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</si>
  <si>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</si>
  <si>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</si>
  <si>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</si>
  <si>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</si>
  <si>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</si>
  <si>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</si>
  <si>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</si>
  <si>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</si>
  <si>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</si>
  <si>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</si>
  <si>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</si>
  <si>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</si>
  <si>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</si>
  <si>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</si>
  <si>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</si>
  <si>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</si>
  <si>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</si>
  <si>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</si>
  <si>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</si>
  <si>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</si>
  <si>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</si>
  <si>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</si>
  <si>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</si>
  <si>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</si>
  <si>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</si>
  <si>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</si>
  <si>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</si>
  <si>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</si>
  <si>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</si>
  <si>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</si>
  <si>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</si>
  <si>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</si>
  <si>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</si>
  <si>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</si>
  <si>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</si>
  <si>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</si>
  <si>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</si>
  <si>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</si>
  <si>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</si>
  <si>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</si>
  <si>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</si>
  <si>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</si>
  <si>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</si>
  <si>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</si>
  <si>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</si>
  <si>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</si>
  <si>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</si>
  <si>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</si>
  <si>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</si>
  <si>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</si>
  <si>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</si>
  <si>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</si>
  <si>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</si>
  <si>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</si>
  <si>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</si>
  <si>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</si>
  <si>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</si>
  <si>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</si>
  <si>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</si>
  <si>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</si>
  <si>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</si>
  <si>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</si>
  <si>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</si>
  <si>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</si>
  <si>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</si>
  <si>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</si>
  <si>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</si>
  <si>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</si>
  <si>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</si>
  <si>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</si>
  <si>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</si>
  <si>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</si>
  <si>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</si>
  <si>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</si>
  <si>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</si>
  <si>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</si>
  <si>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</si>
  <si>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</si>
  <si>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</si>
  <si>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</si>
  <si>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</si>
  <si>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</si>
  <si>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</si>
  <si>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</si>
  <si>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</si>
  <si>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</si>
  <si>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</si>
  <si>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</si>
  <si>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</si>
  <si>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</si>
  <si>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</si>
  <si>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</si>
  <si>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</si>
  <si>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</si>
  <si>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</si>
  <si>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</si>
  <si>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</si>
  <si>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</si>
  <si>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</si>
  <si>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</si>
  <si>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</si>
  <si>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</si>
  <si>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</si>
  <si>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</si>
  <si>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</si>
  <si>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</si>
  <si>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</si>
  <si>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</si>
  <si>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</si>
  <si>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</si>
  <si>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</si>
  <si>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</si>
  <si>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</si>
  <si>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</si>
  <si>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</si>
  <si>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</si>
  <si>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</si>
  <si>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</si>
  <si>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</si>
  <si>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</si>
  <si>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</si>
  <si>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</si>
  <si>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</si>
  <si>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</si>
  <si>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</si>
  <si>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</si>
  <si>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</si>
  <si>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</si>
  <si>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</si>
  <si>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</si>
  <si>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</si>
  <si>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</si>
  <si>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</si>
  <si>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</si>
  <si>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</si>
  <si>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</si>
  <si>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</si>
  <si>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</si>
  <si>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</si>
  <si>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</si>
  <si>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</si>
  <si>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</si>
  <si>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</si>
  <si>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</si>
  <si>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</si>
  <si>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</si>
  <si>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</si>
  <si>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</si>
  <si>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</si>
  <si>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</si>
  <si>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</si>
  <si>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</si>
  <si>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</si>
  <si>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</si>
  <si>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</si>
  <si>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</si>
  <si>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</si>
  <si>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</si>
  <si>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</si>
  <si>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</si>
  <si>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</si>
  <si>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</si>
  <si>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</si>
  <si>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</si>
  <si>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</si>
  <si>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</si>
  <si>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</si>
  <si>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</si>
  <si>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</si>
  <si>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</si>
  <si>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</si>
  <si>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</si>
  <si>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</si>
  <si>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</si>
  <si>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</si>
  <si>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</si>
  <si>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</si>
  <si>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</si>
  <si>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</si>
  <si>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</si>
  <si>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</si>
  <si>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</si>
  <si>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</si>
  <si>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</si>
  <si>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</si>
  <si>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</si>
  <si>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</si>
  <si>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</si>
  <si>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</si>
  <si>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</si>
  <si>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</si>
  <si>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</si>
  <si>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</si>
  <si>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</si>
  <si>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</si>
  <si>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</si>
  <si>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</si>
  <si>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</si>
  <si>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</si>
  <si>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</si>
  <si>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</si>
  <si>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</si>
  <si>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</si>
  <si>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</si>
  <si>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</si>
  <si>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</si>
  <si>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</si>
  <si>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</si>
  <si>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</si>
  <si>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</si>
  <si>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</si>
  <si>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</si>
  <si>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</si>
  <si>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</si>
  <si>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</si>
  <si>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</si>
  <si>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</si>
  <si>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</si>
  <si>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</si>
  <si>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</si>
  <si>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</si>
  <si>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</si>
  <si>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</si>
  <si>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</si>
  <si>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</si>
  <si>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</si>
  <si>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</si>
  <si>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</si>
  <si>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</si>
  <si>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</si>
  <si>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</si>
  <si>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</si>
  <si>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</si>
  <si>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</si>
  <si>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</si>
  <si>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</si>
  <si>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</si>
  <si>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</si>
  <si>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</si>
  <si>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</si>
  <si>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</si>
  <si>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</si>
  <si>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</si>
  <si>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</si>
  <si>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</si>
  <si>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</si>
  <si>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</si>
  <si>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</si>
  <si>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</si>
  <si>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</si>
  <si>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</si>
  <si>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</si>
  <si>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</si>
  <si>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</si>
  <si>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</si>
  <si>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</si>
  <si>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</si>
  <si>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</si>
  <si>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</si>
  <si>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</si>
  <si>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</si>
  <si>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</si>
  <si>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</si>
  <si>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</si>
  <si>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</si>
  <si>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</si>
  <si>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</si>
  <si>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</si>
  <si>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</si>
  <si>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</si>
  <si>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</si>
  <si>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</si>
  <si>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</si>
  <si>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</si>
  <si>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</si>
  <si>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</si>
  <si>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</si>
  <si>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</si>
  <si>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</si>
  <si>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</si>
  <si>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</si>
  <si>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</si>
  <si>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</si>
  <si>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</si>
  <si>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</si>
  <si>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</si>
  <si>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</si>
  <si>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</si>
  <si>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</si>
  <si>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</si>
  <si>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</si>
  <si>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</si>
  <si>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</si>
  <si>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</si>
  <si>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</si>
  <si>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</si>
  <si>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</si>
  <si>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</si>
  <si>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</si>
  <si>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</si>
  <si>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</si>
  <si>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</si>
  <si>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</si>
  <si>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</si>
  <si>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</si>
  <si>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</si>
  <si>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</si>
  <si>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</si>
  <si>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</si>
  <si>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</si>
  <si>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</si>
  <si>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</si>
  <si>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</si>
  <si>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</si>
  <si>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</si>
  <si>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</si>
  <si>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</si>
  <si>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</si>
  <si>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</si>
  <si>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</si>
  <si>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</si>
  <si>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</si>
  <si>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</si>
  <si>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</si>
  <si>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</si>
  <si>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</si>
  <si>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</si>
  <si>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</si>
  <si>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</si>
  <si>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</si>
  <si>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</si>
  <si>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</si>
  <si>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</si>
  <si>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</si>
  <si>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</si>
  <si>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</si>
  <si>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</si>
  <si>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</si>
  <si>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</si>
  <si>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</si>
  <si>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</si>
  <si>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</si>
  <si>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</si>
  <si>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</si>
  <si>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</si>
  <si>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</si>
  <si>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</si>
  <si>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</si>
  <si>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</si>
  <si>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</si>
  <si>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</si>
  <si>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</si>
  <si>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</si>
  <si>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</si>
  <si>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</si>
  <si>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</si>
  <si>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</si>
  <si>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</si>
  <si>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</si>
  <si>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</si>
  <si>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</si>
  <si>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</si>
  <si>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</si>
  <si>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</si>
  <si>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</si>
  <si>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</si>
  <si>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</si>
  <si>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</si>
  <si>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</si>
  <si>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</si>
  <si>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</si>
  <si>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</si>
  <si>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</si>
  <si>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</si>
  <si>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</si>
  <si>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</si>
  <si>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</si>
  <si>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</si>
  <si>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</si>
  <si>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</si>
  <si>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</si>
  <si>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</si>
  <si>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</si>
  <si>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</si>
  <si>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</si>
  <si>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</si>
  <si>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</si>
  <si>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</si>
  <si>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</si>
  <si>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</si>
  <si>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</si>
  <si>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</si>
  <si>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</si>
  <si>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</si>
  <si>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</si>
  <si>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</si>
  <si>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</si>
  <si>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</si>
  <si>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</si>
  <si>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</si>
  <si>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</si>
  <si>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</si>
  <si>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</si>
  <si>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</si>
  <si>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</si>
  <si>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</si>
  <si>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</si>
  <si>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</si>
  <si>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</si>
  <si>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</si>
  <si>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</si>
  <si>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</si>
  <si>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</si>
  <si>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</si>
  <si>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</si>
  <si>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</si>
  <si>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</si>
  <si>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</si>
  <si>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</si>
  <si>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</si>
  <si>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</si>
  <si>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</si>
  <si>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</si>
  <si>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</si>
  <si>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</si>
  <si>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</si>
  <si>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</si>
  <si>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</si>
  <si>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</si>
  <si>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</si>
  <si>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</si>
  <si>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</si>
  <si>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</si>
  <si>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</si>
  <si>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</si>
  <si>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</si>
  <si>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</si>
  <si>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</si>
  <si>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</si>
  <si>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</si>
  <si>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</si>
  <si>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</si>
  <si>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</si>
  <si>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</si>
  <si>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</si>
  <si>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</si>
  <si>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</si>
  <si>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</si>
  <si>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</si>
  <si>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</si>
  <si>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</si>
  <si>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</si>
  <si>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</si>
  <si>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</si>
  <si>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</si>
  <si>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</si>
  <si>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</si>
  <si>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</si>
  <si>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</si>
  <si>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</si>
  <si>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</si>
  <si>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</si>
  <si>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</si>
  <si>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</si>
  <si>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</si>
  <si>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</si>
  <si>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</si>
  <si>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</si>
  <si>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</si>
  <si>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</si>
  <si>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</si>
  <si>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</si>
  <si>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</si>
  <si>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</si>
  <si>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</si>
  <si>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</si>
  <si>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</si>
  <si>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</si>
  <si>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</si>
  <si>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</si>
  <si>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</si>
  <si>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</si>
  <si>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</si>
  <si>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</si>
  <si>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</si>
  <si>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</si>
  <si>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</si>
  <si>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</si>
  <si>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</si>
  <si>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</si>
  <si>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</si>
  <si>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</si>
  <si>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</si>
  <si>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</si>
  <si>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</si>
  <si>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</si>
  <si>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</si>
  <si>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</si>
  <si>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</si>
  <si>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</si>
  <si>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</si>
  <si>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</si>
  <si>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</si>
  <si>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</si>
  <si>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</si>
  <si>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</si>
  <si>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</si>
  <si>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</si>
  <si>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</si>
  <si>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</si>
  <si>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</si>
  <si>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</si>
  <si>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</si>
  <si>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</si>
  <si>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</si>
  <si>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</si>
  <si>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</si>
  <si>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</si>
  <si>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</si>
  <si>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</si>
  <si>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</si>
  <si>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</si>
  <si>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</si>
  <si>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</si>
  <si>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</si>
  <si>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</si>
  <si>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</si>
  <si>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</si>
  <si>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</si>
  <si>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</si>
  <si>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</si>
  <si>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</si>
  <si>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</si>
  <si>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</si>
  <si>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</si>
  <si>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</si>
  <si>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</si>
  <si>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</si>
  <si>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</si>
  <si>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</si>
  <si>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</si>
  <si>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</si>
  <si>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</si>
  <si>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</si>
  <si>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</si>
  <si>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</si>
  <si>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</si>
  <si>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</si>
  <si>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</si>
  <si>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</si>
  <si>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</si>
  <si>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</si>
  <si>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</si>
  <si>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</si>
  <si>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</si>
  <si>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</si>
  <si>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</si>
  <si>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</si>
  <si>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</si>
  <si>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</si>
  <si>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</si>
  <si>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</si>
  <si>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</si>
  <si>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</si>
  <si>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</si>
  <si>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</si>
  <si>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</si>
  <si>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</si>
  <si>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</si>
  <si>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</si>
  <si>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</si>
  <si>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</si>
  <si>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</si>
  <si>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</si>
  <si>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</si>
  <si>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</si>
  <si>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</si>
  <si>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</si>
  <si>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</si>
  <si>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</si>
  <si>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</si>
  <si>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</si>
  <si>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</si>
  <si>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</si>
  <si>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</si>
  <si>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</si>
  <si>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</si>
  <si>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</si>
  <si>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</si>
  <si>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</si>
  <si>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</si>
  <si>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</si>
  <si>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</si>
  <si>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</si>
  <si>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</si>
  <si>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</si>
  <si>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</si>
  <si>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</si>
  <si>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</si>
  <si>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</si>
  <si>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</si>
  <si>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</si>
  <si>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</si>
  <si>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</si>
  <si>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</si>
  <si>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</si>
  <si>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</si>
  <si>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</si>
  <si>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</si>
  <si>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</si>
  <si>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</si>
  <si>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</si>
  <si>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</si>
  <si>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</si>
  <si>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</si>
  <si>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</si>
  <si>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</si>
  <si>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</si>
  <si>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</si>
  <si>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</si>
  <si>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</si>
  <si>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</si>
  <si>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</si>
  <si>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</si>
  <si>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</si>
  <si>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</si>
  <si>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</si>
  <si>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</si>
  <si>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</si>
  <si>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</si>
  <si>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</si>
  <si>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</si>
  <si>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</si>
  <si>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</si>
  <si>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</si>
  <si>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</si>
  <si>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</si>
  <si>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</si>
  <si>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</si>
  <si>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</si>
  <si>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</si>
  <si>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</si>
  <si>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</si>
  <si>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</si>
  <si>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</si>
  <si>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</si>
  <si>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</si>
  <si>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</si>
  <si>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</si>
  <si>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</si>
  <si>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</si>
  <si>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</si>
  <si>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</si>
  <si>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</si>
  <si>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</si>
  <si>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</si>
  <si>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</si>
  <si>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</si>
  <si>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</si>
  <si>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</si>
  <si>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</si>
  <si>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</si>
  <si>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</si>
  <si>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</si>
  <si>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</si>
  <si>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</si>
  <si>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</si>
  <si>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</si>
  <si>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</si>
  <si>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</si>
  <si>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</si>
  <si>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</si>
  <si>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</si>
  <si>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</si>
  <si>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</si>
  <si>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</si>
  <si>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</si>
  <si>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</si>
  <si>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</si>
  <si>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</si>
  <si>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</si>
  <si>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</si>
  <si>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</si>
  <si>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</si>
  <si>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</si>
  <si>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</si>
  <si>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</si>
  <si>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</si>
  <si>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</si>
  <si>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</si>
  <si>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</si>
  <si>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</si>
  <si>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</si>
  <si>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</si>
  <si>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</si>
  <si>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</si>
  <si>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</si>
  <si>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</si>
  <si>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</si>
  <si>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</si>
  <si>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</si>
  <si>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</si>
  <si>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</si>
  <si>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</si>
  <si>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</si>
  <si>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</si>
  <si>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</si>
  <si>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</si>
  <si>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</si>
  <si>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</si>
  <si>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</si>
  <si>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</si>
  <si>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</si>
  <si>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</si>
  <si>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</si>
  <si>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</si>
  <si>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</si>
  <si>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</si>
  <si>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</si>
  <si>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</si>
  <si>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</si>
  <si>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</si>
  <si>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</si>
  <si>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</si>
  <si>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</si>
  <si>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</si>
  <si>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</si>
  <si>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</si>
  <si>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</si>
  <si>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</si>
  <si>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</si>
  <si>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</si>
  <si>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</si>
  <si>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</si>
  <si>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</si>
  <si>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</si>
  <si>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</si>
  <si>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</si>
  <si>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</si>
  <si>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</si>
  <si>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</si>
  <si>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</si>
  <si>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</si>
  <si>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</si>
  <si>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</si>
  <si>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</si>
  <si>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</si>
  <si>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</si>
  <si>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</si>
  <si>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</si>
  <si>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</si>
  <si>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</si>
  <si>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</si>
  <si>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</si>
  <si>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</si>
  <si>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</si>
  <si>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</si>
  <si>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</si>
  <si>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</si>
  <si>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</si>
  <si>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</si>
  <si>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</si>
  <si>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</si>
  <si>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</si>
  <si>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</si>
  <si>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</si>
  <si>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</si>
  <si>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</si>
  <si>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</si>
  <si>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</si>
  <si>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</si>
  <si>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</si>
  <si>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</si>
  <si>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</si>
  <si>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</si>
  <si>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</si>
  <si>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</si>
  <si>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</si>
  <si>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</si>
  <si>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</si>
  <si>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</si>
  <si>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</si>
  <si>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</si>
  <si>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</si>
  <si>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</si>
  <si>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</si>
  <si>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</si>
  <si>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</si>
  <si>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</si>
  <si>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</si>
  <si>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</si>
  <si>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</si>
  <si>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</si>
  <si>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</si>
  <si>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</si>
  <si>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</si>
  <si>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</si>
  <si>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</si>
  <si>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</si>
  <si>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</si>
  <si>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</si>
  <si>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</si>
  <si>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</si>
  <si>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</si>
  <si>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</si>
  <si>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</si>
  <si>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</si>
  <si>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</si>
  <si>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</si>
  <si>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</si>
  <si>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</si>
  <si>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</si>
  <si>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</si>
  <si>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</si>
  <si>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</si>
  <si>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</si>
  <si>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</si>
  <si>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</si>
  <si>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</si>
  <si>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</si>
  <si>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</si>
  <si>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</si>
  <si>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</si>
  <si>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</si>
  <si>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</si>
  <si>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</si>
  <si>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</si>
  <si>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</si>
  <si>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</si>
  <si>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</si>
  <si>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</si>
  <si>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</si>
  <si>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</si>
  <si>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</si>
  <si>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</si>
  <si>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</si>
  <si>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</si>
  <si>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</si>
  <si>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</si>
  <si>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</si>
  <si>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</si>
  <si>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</si>
  <si>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</si>
  <si>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</si>
  <si>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</si>
  <si>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</si>
  <si>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</si>
  <si>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</si>
  <si>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</si>
  <si>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</si>
  <si>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</si>
  <si>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</si>
  <si>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</si>
  <si>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</si>
  <si>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</si>
  <si>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</si>
  <si>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</si>
  <si>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</si>
  <si>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</si>
  <si>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</si>
  <si>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</si>
  <si>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</si>
  <si>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</si>
  <si>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</si>
  <si>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</si>
  <si>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</si>
  <si>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</si>
  <si>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</si>
  <si>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</si>
  <si>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</si>
  <si>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</si>
  <si>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</si>
  <si>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</si>
  <si>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</si>
  <si>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</si>
  <si>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</si>
  <si>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</si>
  <si>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</si>
  <si>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</si>
  <si>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</si>
  <si>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</si>
  <si>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</si>
  <si>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</si>
  <si>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</si>
  <si>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</si>
  <si>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</si>
  <si>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</si>
  <si>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</si>
  <si>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</si>
  <si>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</si>
  <si>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</si>
  <si>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</si>
  <si>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</si>
  <si>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</si>
  <si>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</si>
  <si>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</si>
  <si>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</si>
  <si>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</si>
  <si>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</si>
  <si>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</si>
  <si>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</si>
  <si>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</si>
  <si>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</si>
  <si>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</si>
  <si>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</si>
  <si>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</si>
  <si>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</si>
  <si>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</si>
  <si>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</si>
  <si>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</si>
  <si>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</si>
  <si>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</si>
  <si>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</si>
  <si>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</si>
  <si>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</si>
  <si>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</si>
  <si>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</si>
  <si>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</si>
  <si>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</si>
  <si>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</si>
  <si>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</si>
  <si>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</si>
  <si>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</si>
  <si>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</si>
  <si>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</si>
  <si>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</si>
  <si>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</si>
  <si>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</si>
  <si>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</si>
  <si>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</si>
  <si>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</si>
  <si>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</si>
  <si>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</si>
  <si>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</si>
  <si>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</si>
  <si>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</si>
  <si>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</si>
  <si>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</si>
  <si>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</si>
  <si>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</si>
  <si>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</si>
  <si>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</si>
  <si>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</si>
  <si>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</si>
  <si>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</si>
  <si>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</si>
  <si>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</si>
  <si>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</si>
  <si>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</si>
  <si>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</si>
  <si>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</si>
  <si>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</si>
  <si>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</si>
  <si>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</si>
  <si>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</si>
  <si>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</si>
  <si>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</si>
  <si>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</si>
  <si>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</si>
  <si>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</si>
  <si>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</si>
  <si>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</si>
  <si>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</si>
  <si>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</si>
  <si>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</si>
  <si>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</si>
  <si>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</si>
  <si>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</si>
  <si>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</si>
  <si>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</si>
  <si>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</si>
  <si>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</si>
  <si>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</si>
  <si>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</si>
  <si>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</si>
  <si>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</si>
  <si>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</si>
  <si>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</si>
  <si>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</si>
  <si>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</si>
  <si>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</si>
  <si>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</si>
  <si>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</si>
  <si>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</si>
  <si>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</si>
  <si>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</si>
  <si>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</si>
  <si>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</si>
  <si>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</si>
  <si>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</si>
  <si>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</si>
  <si>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</si>
  <si>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</si>
  <si>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</si>
  <si>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</si>
  <si>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</si>
  <si>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</si>
  <si>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</si>
  <si>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</si>
  <si>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</si>
  <si>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</si>
  <si>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</si>
  <si>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</si>
  <si>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</si>
  <si>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</si>
  <si>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</si>
  <si>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</si>
  <si>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</si>
  <si>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</si>
  <si>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</si>
  <si>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</si>
  <si>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</si>
  <si>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</si>
  <si>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</si>
  <si>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</si>
  <si>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</si>
  <si>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</si>
  <si>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</si>
  <si>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</si>
  <si>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</si>
  <si>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</si>
  <si>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</si>
  <si>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</si>
  <si>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</si>
  <si>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</si>
  <si>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</si>
  <si>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</si>
  <si>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</si>
  <si>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</si>
  <si>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</si>
  <si>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</si>
  <si>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</si>
  <si>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</si>
  <si>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</si>
  <si>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</si>
  <si>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</si>
  <si>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</si>
  <si>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</si>
  <si>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</si>
  <si>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</si>
  <si>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</si>
  <si>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</si>
  <si>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</si>
  <si>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</si>
  <si>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</si>
  <si>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</si>
  <si>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</si>
  <si>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</si>
  <si>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</si>
  <si>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</si>
  <si>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</si>
  <si>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</si>
  <si>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</si>
  <si>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</si>
  <si>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</si>
  <si>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</si>
  <si>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</si>
  <si>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</si>
  <si>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</si>
  <si>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</si>
  <si>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</si>
  <si>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</si>
  <si>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</si>
  <si>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</si>
  <si>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</si>
  <si>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</si>
  <si>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</si>
  <si>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</si>
  <si>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</si>
  <si>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</si>
  <si>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</si>
  <si>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</si>
  <si>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</si>
  <si>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</si>
  <si>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</si>
  <si>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</si>
  <si>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</si>
  <si>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</si>
  <si>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</si>
  <si>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</si>
  <si>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</si>
  <si>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</si>
  <si>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</si>
  <si>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</si>
  <si>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</si>
  <si>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</si>
  <si>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</si>
  <si>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</si>
  <si>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</si>
  <si>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</si>
  <si>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</si>
  <si>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</si>
  <si>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</si>
  <si>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</si>
  <si>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</si>
  <si>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</si>
  <si>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</si>
  <si>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</si>
  <si>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</si>
  <si>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</si>
  <si>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</si>
  <si>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</si>
  <si>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</si>
  <si>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</si>
  <si>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</si>
  <si>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</si>
  <si>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</si>
  <si>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</si>
  <si>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</si>
  <si>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</si>
  <si>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</si>
  <si>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</si>
  <si>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</si>
  <si>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</si>
  <si>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</si>
  <si>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</si>
  <si>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</si>
  <si>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</si>
  <si>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</si>
  <si>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</si>
  <si>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</si>
  <si>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</si>
  <si>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</si>
  <si>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</si>
  <si>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</si>
  <si>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</si>
  <si>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</si>
  <si>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</si>
  <si>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</si>
  <si>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</si>
  <si>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</si>
  <si>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</si>
  <si>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</si>
  <si>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</si>
  <si>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</si>
  <si>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</si>
  <si>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</si>
  <si>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</si>
  <si>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</si>
  <si>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</si>
  <si>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</si>
  <si>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</si>
  <si>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</si>
  <si>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</si>
  <si>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</si>
  <si>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</si>
  <si>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</si>
  <si>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</si>
  <si>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</si>
  <si>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</si>
  <si>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</si>
  <si>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</si>
  <si>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</si>
  <si>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</si>
  <si>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</si>
  <si>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</si>
  <si>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</si>
  <si>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</si>
  <si>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</si>
  <si>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</si>
  <si>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</si>
  <si>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</si>
  <si>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</si>
  <si>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</si>
  <si>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</si>
  <si>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</si>
  <si>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</si>
  <si>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</si>
  <si>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</si>
  <si>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</si>
  <si>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</si>
  <si>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</si>
  <si>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</si>
  <si>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</si>
  <si>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</si>
  <si>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</si>
  <si>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</si>
  <si>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</si>
  <si>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</si>
  <si>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</si>
  <si>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</si>
  <si>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</si>
  <si>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</si>
  <si>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</si>
  <si>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</si>
  <si>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</si>
  <si>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</si>
  <si>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</si>
  <si>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</si>
  <si>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</si>
  <si>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</si>
  <si>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</si>
  <si>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</si>
  <si>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</si>
  <si>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</si>
  <si>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</si>
  <si>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</si>
  <si>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</si>
  <si>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</si>
  <si>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</si>
  <si>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</si>
  <si>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</si>
  <si>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</si>
  <si>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</si>
  <si>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</si>
  <si>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</si>
  <si>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</si>
  <si>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</si>
  <si>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</si>
  <si>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</si>
  <si>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</si>
  <si>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</si>
  <si>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</si>
  <si>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</si>
  <si>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</si>
  <si>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</si>
  <si>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</si>
  <si>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</si>
  <si>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</si>
  <si>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</si>
  <si>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</si>
  <si>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</si>
  <si>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</si>
  <si>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</si>
  <si>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</si>
  <si>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</si>
  <si>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</si>
  <si>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</si>
  <si>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</si>
  <si>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</si>
  <si>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</si>
  <si>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</si>
  <si>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</si>
  <si>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</si>
  <si>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</si>
  <si>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</si>
  <si>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</si>
  <si>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</si>
  <si>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</si>
  <si>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</si>
  <si>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</si>
  <si>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</si>
  <si>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</si>
  <si>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</si>
  <si>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</si>
  <si>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</si>
  <si>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</si>
  <si>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</si>
  <si>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</si>
  <si>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</si>
  <si>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</si>
  <si>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</si>
  <si>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</si>
  <si>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</si>
  <si>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</si>
  <si>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</si>
  <si>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</si>
  <si>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</si>
  <si>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</si>
  <si>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</si>
  <si>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</si>
  <si>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</si>
  <si>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</si>
  <si>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</si>
  <si>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</si>
  <si>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</si>
  <si>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</si>
  <si>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</si>
  <si>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</si>
  <si>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</si>
  <si>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</si>
  <si>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</si>
  <si>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</si>
  <si>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</si>
  <si>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</si>
  <si>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</si>
  <si>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</si>
  <si>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</si>
  <si>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</si>
  <si>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</si>
  <si>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</si>
  <si>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</si>
  <si>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</si>
  <si>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</si>
  <si>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</si>
  <si>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</si>
  <si>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</si>
  <si>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</si>
  <si>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</si>
  <si>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</si>
  <si>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</si>
  <si>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</si>
  <si>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</si>
  <si>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</si>
  <si>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</si>
  <si>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</si>
  <si>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</si>
  <si>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</si>
  <si>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</si>
  <si>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</si>
  <si>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</si>
  <si>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</si>
  <si>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</si>
  <si>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</si>
  <si>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</si>
  <si>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</si>
  <si>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</si>
  <si>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</si>
  <si>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</si>
  <si>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</si>
  <si>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</si>
  <si>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</si>
  <si>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</si>
  <si>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</si>
  <si>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</si>
  <si>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</si>
  <si>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</si>
  <si>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</si>
  <si>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</si>
  <si>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</si>
  <si>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</si>
  <si>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</si>
  <si>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</si>
  <si>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</si>
  <si>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</si>
  <si>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</si>
  <si>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</si>
  <si>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</si>
  <si>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</si>
  <si>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</si>
  <si>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</si>
  <si>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</si>
  <si>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</si>
  <si>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</si>
  <si>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</si>
  <si>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</si>
  <si>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</si>
  <si>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</si>
  <si>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</si>
  <si>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</si>
  <si>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</si>
  <si>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</si>
  <si>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</si>
  <si>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</si>
  <si>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</si>
  <si>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</si>
  <si>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</si>
  <si>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</si>
  <si>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</si>
  <si>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</si>
  <si>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</si>
  <si>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</si>
  <si>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</si>
  <si>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</si>
  <si>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</si>
  <si>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</si>
  <si>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</si>
  <si>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</si>
  <si>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</si>
  <si>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</si>
  <si>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</si>
  <si>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</si>
  <si>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</si>
  <si>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</si>
  <si>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</si>
  <si>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</si>
  <si>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</si>
  <si>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</si>
  <si>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</si>
  <si>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</si>
  <si>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</si>
  <si>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</si>
  <si>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</si>
  <si>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</si>
  <si>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</si>
  <si>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</si>
  <si>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</si>
  <si>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</si>
  <si>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</si>
  <si>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</si>
  <si>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</si>
  <si>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</si>
  <si>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</si>
  <si>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</si>
  <si>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</si>
  <si>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</si>
  <si>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</si>
  <si>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</si>
  <si>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</si>
  <si>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</si>
  <si>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</si>
  <si>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</si>
  <si>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</si>
  <si>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</si>
  <si>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</si>
  <si>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</si>
  <si>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</si>
  <si>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</si>
  <si>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</si>
  <si>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</si>
  <si>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</si>
  <si>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</si>
  <si>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</si>
  <si>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</si>
  <si>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</si>
  <si>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</si>
  <si>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</si>
  <si>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</si>
  <si>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</si>
  <si>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</si>
  <si>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</si>
  <si>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</si>
  <si>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</si>
  <si>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</si>
  <si>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</si>
  <si>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</si>
  <si>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</si>
  <si>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</si>
  <si>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</si>
  <si>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</si>
  <si>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</si>
  <si>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</si>
  <si>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</si>
  <si>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</si>
  <si>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</si>
  <si>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</si>
  <si>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</si>
  <si>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</si>
  <si>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</si>
  <si>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</si>
  <si>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</si>
  <si>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</si>
  <si>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</si>
  <si>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</si>
  <si>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</si>
  <si>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</si>
  <si>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</si>
  <si>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</si>
  <si>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</si>
  <si>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</si>
  <si>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</si>
  <si>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</si>
  <si>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</si>
  <si>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</si>
  <si>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</si>
  <si>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</si>
  <si>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</si>
  <si>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</si>
  <si>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</si>
  <si>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</si>
  <si>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</si>
  <si>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</si>
  <si>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</si>
  <si>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</si>
  <si>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</si>
  <si>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</si>
  <si>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</si>
  <si>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</si>
  <si>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</si>
  <si>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</si>
  <si>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</si>
  <si>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</si>
  <si>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</si>
  <si>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</si>
  <si>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</si>
  <si>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</si>
  <si>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</si>
  <si>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</si>
  <si>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</si>
  <si>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</si>
  <si>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</si>
  <si>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</si>
  <si>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</si>
  <si>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</si>
  <si>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</si>
  <si>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</si>
  <si>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</si>
  <si>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</si>
  <si>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</si>
  <si>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</si>
  <si>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</si>
  <si>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</si>
  <si>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</si>
  <si>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</si>
  <si>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</si>
  <si>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</si>
  <si>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</si>
  <si>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</si>
  <si>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</si>
  <si>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</si>
  <si>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</si>
  <si>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</si>
  <si>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</si>
  <si>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</si>
  <si>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</si>
  <si>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</si>
  <si>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</si>
  <si>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</si>
  <si>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</si>
  <si>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</si>
  <si>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</si>
  <si>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</si>
  <si>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</si>
  <si>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</si>
  <si>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</si>
  <si>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</si>
  <si>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</si>
  <si>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</si>
  <si>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</si>
  <si>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</si>
  <si>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</si>
  <si>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</si>
  <si>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</si>
  <si>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</si>
  <si>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</si>
  <si>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</si>
  <si>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</si>
  <si>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</si>
  <si>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</si>
  <si>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</si>
  <si>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</si>
  <si>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</si>
  <si>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</si>
  <si>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</si>
  <si>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</si>
  <si>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</si>
  <si>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</si>
  <si>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</si>
  <si>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</si>
  <si>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</si>
  <si>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</si>
  <si>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</si>
  <si>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</si>
  <si>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</si>
  <si>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</si>
  <si>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</si>
  <si>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</si>
  <si>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</si>
  <si>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</si>
  <si>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</si>
  <si>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</si>
  <si>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</si>
  <si>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</si>
  <si>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</si>
  <si>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</si>
  <si>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</si>
  <si>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</si>
  <si>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</si>
  <si>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</si>
  <si>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</si>
  <si>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</si>
  <si>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</si>
  <si>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</si>
  <si>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</si>
  <si>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</si>
  <si>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</si>
  <si>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</si>
  <si>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</si>
  <si>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</si>
  <si>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</si>
  <si>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</si>
  <si>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</si>
  <si>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</si>
  <si>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</si>
  <si>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</si>
  <si>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</si>
  <si>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</si>
  <si>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</si>
  <si>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</si>
  <si>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</si>
  <si>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</si>
  <si>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</si>
  <si>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</si>
  <si>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</si>
  <si>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</si>
  <si>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</si>
  <si>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</si>
  <si>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</si>
  <si>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</si>
  <si>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</si>
  <si>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</si>
  <si>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</si>
  <si>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</si>
  <si>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</si>
  <si>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</si>
  <si>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</si>
  <si>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</si>
  <si>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</si>
  <si>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</si>
  <si>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</si>
  <si>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</si>
  <si>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</si>
  <si>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</si>
  <si>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</si>
  <si>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</si>
  <si>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</si>
  <si>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</si>
  <si>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</si>
  <si>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</si>
  <si>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</si>
  <si>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</si>
  <si>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</si>
  <si>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</si>
  <si>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</si>
  <si>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</si>
  <si>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</si>
  <si>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</si>
  <si>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</si>
  <si>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</si>
  <si>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</si>
  <si>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</si>
  <si>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</si>
  <si>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</si>
  <si>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</si>
  <si>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</si>
  <si>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</si>
  <si>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</si>
  <si>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</si>
  <si>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</si>
  <si>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</si>
  <si>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</si>
  <si>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</si>
  <si>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</si>
  <si>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</si>
  <si>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</si>
  <si>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</si>
  <si>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</si>
  <si>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</si>
  <si>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</si>
  <si>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</si>
  <si>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</si>
  <si>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</si>
  <si>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</si>
  <si>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</si>
  <si>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</si>
  <si>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</si>
  <si>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</si>
  <si>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</si>
  <si>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</si>
  <si>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</si>
  <si>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</si>
  <si>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</si>
  <si>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</si>
  <si>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</si>
  <si>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</si>
  <si>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</si>
  <si>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</si>
  <si>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</si>
  <si>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</si>
  <si>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</si>
  <si>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</si>
  <si>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</si>
  <si>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</si>
  <si>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</si>
  <si>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</si>
  <si>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</si>
  <si>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</si>
  <si>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</si>
  <si>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</si>
  <si>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</si>
  <si>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</si>
  <si>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</si>
  <si>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</si>
  <si>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</si>
  <si>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</si>
  <si>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</si>
  <si>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</si>
  <si>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</si>
  <si>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</si>
  <si>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</si>
  <si>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</si>
  <si>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</si>
  <si>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</si>
  <si>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</si>
  <si>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</si>
  <si>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</si>
  <si>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</si>
  <si>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</si>
  <si>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</si>
  <si>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</si>
  <si>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</si>
  <si>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</si>
  <si>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</si>
  <si>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</si>
  <si>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</si>
  <si>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</si>
  <si>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</si>
  <si>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</si>
  <si>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</si>
  <si>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</si>
  <si>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</si>
  <si>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</si>
  <si>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</si>
  <si>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</si>
  <si>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</si>
  <si>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</si>
  <si>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</si>
  <si>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</si>
  <si>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</si>
  <si>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</si>
  <si>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</si>
  <si>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</si>
  <si>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</si>
  <si>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</si>
  <si>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</si>
  <si>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</si>
  <si>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</si>
  <si>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</si>
  <si>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</si>
  <si>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</si>
  <si>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</si>
  <si>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</si>
  <si>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</si>
  <si>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</si>
  <si>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</si>
  <si>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</si>
  <si>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</si>
  <si>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</si>
  <si>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</si>
  <si>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</si>
  <si>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</si>
  <si>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</si>
  <si>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</si>
  <si>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</si>
  <si>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</si>
  <si>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</si>
  <si>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</si>
  <si>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</si>
  <si>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</si>
  <si>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</si>
  <si>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</si>
  <si>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</si>
  <si>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</si>
  <si>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</si>
  <si>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</si>
  <si>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</si>
  <si>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</si>
  <si>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</si>
  <si>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</si>
  <si>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</si>
  <si>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</si>
  <si>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</si>
  <si>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</si>
  <si>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</si>
  <si>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</si>
  <si>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</si>
  <si>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</si>
  <si>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</si>
  <si>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</si>
  <si>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</si>
  <si>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</si>
  <si>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</si>
  <si>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</si>
  <si>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</si>
  <si>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</si>
  <si>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</si>
  <si>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</si>
  <si>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</si>
  <si>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</si>
  <si>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</si>
  <si>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</si>
  <si>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</si>
  <si>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</si>
  <si>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</si>
  <si>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</si>
  <si>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</si>
  <si>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</si>
  <si>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</si>
  <si>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</si>
  <si>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</si>
  <si>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</si>
  <si>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</si>
  <si>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</si>
  <si>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</si>
  <si>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</si>
  <si>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</si>
  <si>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</si>
  <si>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</si>
  <si>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</si>
  <si>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</si>
  <si>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</si>
  <si>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</si>
  <si>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</si>
  <si>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</si>
  <si>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</si>
  <si>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</si>
  <si>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</si>
  <si>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</si>
  <si>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</si>
  <si>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</si>
  <si>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</si>
  <si>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</si>
  <si>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</si>
  <si>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</si>
  <si>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</si>
  <si>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</si>
  <si>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</si>
  <si>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</si>
  <si>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</si>
  <si>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</si>
  <si>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</si>
  <si>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</si>
  <si>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</si>
  <si>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</si>
  <si>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</si>
  <si>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</si>
  <si>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</si>
  <si>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</si>
  <si>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</si>
  <si>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</si>
  <si>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</si>
  <si>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</si>
  <si>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</si>
  <si>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</si>
  <si>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</si>
  <si>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</si>
  <si>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</si>
  <si>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</si>
  <si>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</si>
  <si>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</si>
  <si>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</si>
  <si>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</si>
  <si>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</si>
  <si>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</si>
  <si>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</si>
  <si>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</si>
  <si>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</si>
  <si>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</si>
  <si>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</si>
  <si>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</si>
  <si>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</si>
  <si>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</si>
  <si>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</si>
  <si>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</si>
  <si>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</si>
  <si>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</si>
  <si>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</si>
  <si>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</si>
  <si>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</si>
  <si>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</si>
  <si>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</si>
  <si>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</si>
  <si>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</si>
  <si>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</si>
  <si>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</si>
  <si>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</si>
  <si>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</si>
  <si>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</si>
  <si>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</si>
  <si>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</si>
  <si>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</si>
  <si>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</si>
  <si>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</si>
  <si>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</si>
  <si>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</si>
  <si>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</si>
  <si>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</si>
  <si>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</si>
  <si>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</si>
  <si>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</si>
  <si>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</si>
  <si>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</si>
  <si>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</si>
  <si>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</si>
  <si>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</si>
  <si>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</si>
  <si>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</si>
  <si>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</si>
  <si>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</si>
  <si>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</si>
  <si>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</si>
  <si>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</si>
  <si>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</si>
  <si>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</si>
  <si>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</si>
  <si>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</si>
  <si>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</si>
  <si>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</si>
  <si>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</si>
  <si>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</si>
  <si>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</si>
  <si>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</si>
  <si>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</si>
  <si>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</si>
  <si>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</si>
  <si>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</si>
  <si>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</si>
  <si>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</si>
  <si>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</si>
  <si>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</si>
  <si>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</si>
  <si>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</si>
  <si>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</si>
  <si>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</si>
  <si>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</si>
  <si>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</si>
  <si>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</si>
  <si>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</si>
  <si>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</si>
  <si>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</si>
  <si>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</si>
  <si>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</si>
  <si>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</si>
  <si>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</si>
  <si>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</si>
  <si>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</si>
  <si>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</si>
  <si>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</si>
  <si>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</si>
  <si>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</si>
  <si>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</si>
  <si>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</si>
  <si>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</si>
  <si>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</si>
  <si>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</si>
  <si>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</si>
  <si>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</si>
  <si>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</si>
  <si>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</si>
  <si>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</si>
  <si>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</si>
  <si>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</si>
  <si>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</si>
  <si>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</si>
  <si>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</si>
  <si>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</si>
  <si>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</si>
  <si>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</si>
  <si>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</si>
  <si>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</si>
  <si>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</si>
  <si>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</si>
  <si>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</si>
  <si>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</si>
  <si>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</si>
  <si>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</si>
  <si>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</si>
  <si>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</si>
  <si>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</si>
  <si>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</si>
  <si>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</si>
  <si>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</si>
  <si>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</si>
  <si>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</si>
  <si>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</si>
  <si>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</si>
  <si>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</si>
  <si>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</si>
  <si>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</si>
  <si>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</si>
  <si>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</si>
  <si>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</si>
  <si>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</si>
  <si>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</si>
  <si>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</si>
  <si>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</si>
  <si>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</si>
  <si>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</si>
  <si>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</si>
  <si>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</si>
  <si>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</si>
  <si>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</si>
  <si>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</si>
  <si>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</si>
  <si>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</si>
  <si>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</si>
  <si>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</si>
  <si>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</si>
  <si>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</si>
  <si>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</si>
  <si>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</si>
  <si>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</si>
  <si>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</si>
  <si>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</si>
  <si>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</si>
  <si>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</si>
  <si>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</si>
  <si>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</si>
  <si>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</si>
  <si>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</si>
  <si>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</si>
  <si>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</si>
  <si>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</si>
  <si>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</si>
  <si>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</si>
  <si>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</si>
  <si>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</si>
  <si>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</si>
  <si>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</si>
  <si>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</si>
  <si>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</si>
  <si>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</si>
  <si>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</si>
  <si>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</si>
  <si>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</si>
  <si>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</si>
  <si>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</si>
  <si>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</si>
  <si>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</si>
  <si>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</si>
  <si>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</si>
  <si>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</si>
  <si>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</si>
  <si>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</si>
  <si>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</si>
  <si>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</si>
  <si>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</si>
  <si>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</si>
  <si>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</si>
  <si>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</si>
  <si>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</si>
  <si>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</si>
  <si>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</si>
  <si>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</si>
  <si>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</si>
  <si>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</si>
  <si>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</si>
  <si>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</si>
  <si>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</si>
  <si>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</si>
  <si>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</si>
  <si>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</si>
  <si>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</si>
  <si>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</si>
  <si>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</si>
  <si>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</si>
  <si>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</si>
  <si>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</si>
  <si>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</si>
  <si>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</si>
  <si>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</si>
  <si>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</si>
  <si>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</si>
  <si>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</si>
  <si>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</si>
  <si>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</si>
  <si>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</si>
  <si>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</si>
  <si>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</si>
  <si>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</si>
  <si>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</si>
  <si>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</si>
  <si>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</si>
  <si>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</si>
  <si>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</si>
  <si>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</si>
  <si>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</si>
  <si>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</si>
  <si>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</si>
  <si>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</si>
  <si>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</si>
  <si>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</si>
  <si>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</si>
  <si>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</si>
  <si>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</si>
  <si>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</si>
  <si>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</si>
  <si>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</si>
  <si>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</si>
  <si>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</si>
  <si>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</si>
  <si>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</si>
  <si>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</si>
  <si>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</si>
  <si>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</si>
  <si>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</si>
  <si>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</si>
  <si>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</si>
  <si>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</si>
  <si>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</si>
  <si>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</si>
  <si>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</si>
  <si>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</si>
  <si>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</si>
  <si>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</si>
  <si>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</si>
  <si>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</si>
  <si>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</si>
  <si>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</si>
  <si>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</si>
  <si>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</si>
  <si>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</si>
  <si>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</si>
  <si>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</si>
  <si>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</si>
  <si>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</si>
  <si>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</si>
  <si>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</si>
  <si>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</si>
  <si>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</si>
  <si>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</si>
  <si>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</si>
  <si>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</si>
  <si>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</si>
  <si>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</si>
  <si>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</si>
  <si>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</si>
  <si>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</si>
  <si>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</si>
  <si>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</si>
  <si>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</si>
  <si>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</si>
  <si>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</si>
  <si>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</si>
  <si>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</si>
  <si>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</si>
  <si>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</si>
  <si>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</si>
  <si>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</si>
  <si>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</si>
  <si>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</si>
  <si>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</si>
  <si>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</si>
  <si>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</si>
  <si>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</si>
  <si>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</si>
  <si>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</si>
  <si>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</si>
  <si>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</si>
  <si>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</si>
  <si>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</si>
  <si>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</si>
  <si>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</si>
  <si>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</si>
  <si>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</si>
  <si>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</si>
  <si>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</si>
  <si>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</si>
  <si>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</si>
  <si>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</si>
  <si>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</si>
  <si>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</si>
  <si>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</si>
  <si>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</si>
  <si>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</si>
  <si>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</si>
  <si>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</si>
  <si>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</si>
  <si>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</si>
  <si>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</si>
  <si>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</si>
  <si>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</si>
  <si>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</si>
  <si>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</si>
  <si>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</si>
  <si>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</si>
  <si>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</si>
  <si>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</si>
  <si>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</si>
  <si>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</si>
  <si>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</si>
  <si>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</si>
  <si>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</si>
  <si>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</si>
  <si>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</si>
  <si>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</si>
  <si>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</si>
  <si>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</si>
  <si>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</si>
  <si>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</si>
  <si>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</si>
  <si>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</si>
  <si>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</si>
  <si>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</si>
  <si>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</si>
  <si>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</si>
  <si>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</si>
  <si>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</si>
  <si>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</si>
  <si>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</si>
  <si>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</si>
  <si>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</si>
  <si>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</si>
  <si>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</si>
  <si>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</si>
  <si>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</si>
  <si>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</si>
  <si>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</si>
  <si>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</si>
  <si>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</si>
  <si>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</si>
  <si>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</si>
  <si>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</si>
  <si>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</si>
  <si>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</si>
  <si>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</si>
  <si>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</si>
  <si>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</si>
  <si>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</si>
  <si>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</si>
  <si>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</si>
  <si>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</si>
  <si>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</si>
  <si>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</si>
  <si>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</si>
  <si>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</si>
  <si>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</si>
  <si>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</si>
  <si>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</si>
  <si>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</si>
  <si>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</si>
  <si>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</si>
  <si>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</si>
  <si>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</si>
  <si>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</si>
  <si>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</si>
  <si>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</si>
  <si>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</si>
  <si>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</si>
  <si>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</si>
  <si>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</si>
  <si>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</si>
  <si>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</si>
  <si>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</si>
  <si>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</si>
  <si>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</si>
  <si>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</si>
  <si>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</si>
  <si>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</si>
  <si>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</si>
  <si>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</si>
  <si>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</si>
  <si>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</si>
  <si>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</si>
  <si>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</si>
  <si>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</si>
  <si>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</si>
  <si>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</si>
  <si>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</si>
  <si>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</si>
  <si>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</si>
  <si>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</si>
  <si>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</si>
  <si>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</si>
  <si>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</si>
  <si>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</si>
  <si>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</si>
  <si>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</si>
  <si>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</si>
  <si>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</si>
  <si>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</si>
  <si>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</si>
  <si>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</si>
  <si>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</si>
  <si>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</si>
  <si>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</si>
  <si>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</si>
  <si>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</si>
  <si>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</si>
  <si>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</si>
  <si>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</si>
  <si>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</si>
  <si>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</si>
  <si>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</si>
  <si>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</si>
  <si>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</si>
  <si>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</si>
  <si>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</si>
  <si>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</si>
  <si>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</si>
  <si>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</si>
  <si>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</si>
  <si>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</si>
  <si>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</si>
  <si>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</si>
  <si>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</si>
  <si>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</si>
  <si>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</si>
  <si>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</si>
  <si>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</si>
  <si>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</si>
  <si>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</si>
  <si>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</si>
  <si>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</si>
  <si>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</si>
  <si>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</si>
  <si>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</si>
  <si>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</si>
  <si>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</si>
  <si>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</si>
  <si>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</si>
  <si>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</si>
  <si>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</si>
  <si>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</si>
  <si>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</si>
  <si>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</si>
  <si>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</si>
  <si>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</si>
  <si>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</si>
  <si>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</si>
  <si>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</si>
  <si>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</si>
  <si>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</si>
  <si>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</si>
  <si>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</si>
  <si>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</si>
  <si>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</si>
  <si>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</si>
  <si>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</si>
  <si>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</si>
  <si>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</si>
  <si>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</si>
  <si>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</si>
  <si>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</si>
  <si>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</si>
  <si>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</si>
  <si>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</si>
  <si>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</si>
  <si>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</si>
  <si>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</si>
  <si>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</si>
  <si>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</si>
  <si>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</si>
  <si>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</si>
  <si>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</si>
  <si>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</si>
  <si>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</si>
  <si>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</si>
  <si>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</si>
  <si>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</si>
  <si>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</si>
  <si>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</si>
  <si>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</si>
  <si>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</si>
  <si>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</si>
  <si>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</si>
  <si>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</si>
  <si>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</si>
  <si>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</si>
  <si>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</si>
  <si>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</si>
  <si>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</si>
  <si>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</si>
  <si>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</si>
  <si>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</si>
  <si>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</si>
  <si>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</si>
  <si>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</si>
  <si>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</si>
  <si>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</si>
  <si>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</si>
  <si>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</si>
  <si>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</si>
  <si>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</si>
  <si>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</si>
  <si>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</si>
  <si>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</si>
  <si>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</si>
  <si>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</si>
  <si>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</si>
  <si>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</si>
  <si>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</si>
  <si>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</si>
  <si>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</si>
  <si>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</si>
  <si>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</si>
  <si>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</si>
  <si>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</si>
  <si>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</si>
  <si>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</si>
  <si>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</si>
  <si>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</si>
  <si>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</si>
  <si>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</si>
  <si>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</si>
  <si>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</si>
  <si>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</si>
  <si>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</si>
  <si>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</si>
  <si>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</si>
  <si>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</si>
  <si>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</si>
  <si>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</si>
  <si>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</si>
  <si>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</si>
  <si>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</si>
  <si>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</si>
  <si>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</si>
  <si>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</si>
  <si>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</si>
  <si>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</si>
  <si>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</si>
  <si>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</si>
  <si>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</si>
  <si>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</si>
  <si>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</si>
  <si>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</si>
  <si>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</si>
  <si>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</si>
  <si>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</si>
  <si>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</si>
  <si>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</si>
  <si>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</si>
  <si>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</si>
  <si>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</si>
  <si>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</si>
  <si>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</si>
  <si>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</si>
  <si>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</si>
  <si>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</si>
  <si>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</si>
  <si>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</si>
  <si>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</si>
  <si>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</si>
  <si>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</si>
  <si>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</si>
  <si>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</si>
  <si>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</si>
  <si>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</si>
  <si>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</si>
  <si>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</si>
  <si>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</si>
  <si>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</si>
  <si>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</si>
  <si>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</si>
  <si>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</si>
  <si>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</si>
  <si>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</si>
  <si>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</si>
  <si>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</si>
  <si>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</si>
  <si>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</si>
  <si>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</si>
  <si>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</si>
  <si>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</si>
  <si>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</si>
  <si>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</si>
  <si>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</si>
  <si>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</si>
  <si>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</si>
  <si>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</si>
  <si>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</si>
  <si>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</si>
  <si>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</si>
  <si>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</si>
  <si>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</si>
  <si>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</si>
  <si>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</si>
  <si>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</si>
  <si>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</si>
  <si>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</si>
  <si>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</si>
  <si>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</si>
  <si>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</si>
  <si>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</si>
  <si>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</si>
  <si>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</si>
  <si>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</si>
  <si>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</si>
  <si>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</si>
  <si>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</si>
  <si>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</si>
  <si>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</si>
  <si>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</si>
  <si>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</si>
  <si>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</si>
  <si>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</si>
  <si>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</si>
  <si>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</si>
  <si>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</si>
  <si>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</si>
  <si>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</si>
  <si>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</si>
  <si>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</si>
  <si>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</si>
  <si>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</si>
  <si>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</si>
  <si>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</si>
  <si>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</si>
  <si>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</si>
  <si>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</si>
  <si>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</si>
  <si>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</si>
  <si>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</si>
  <si>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</si>
  <si>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</si>
  <si>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</si>
  <si>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</si>
  <si>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</si>
  <si>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</si>
  <si>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</si>
  <si>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</si>
  <si>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</si>
  <si>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</si>
  <si>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</si>
  <si>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</si>
  <si>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</si>
  <si>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</si>
  <si>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</si>
  <si>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</si>
  <si>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</si>
  <si>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</si>
  <si>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</si>
  <si>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</si>
  <si>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</si>
  <si>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</si>
  <si>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</si>
  <si>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</si>
  <si>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</si>
  <si>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</si>
  <si>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</si>
  <si>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</si>
  <si>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</si>
  <si>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</si>
  <si>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</si>
  <si>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</si>
  <si>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</si>
  <si>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</si>
  <si>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</si>
  <si>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</si>
  <si>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</si>
  <si>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</si>
  <si>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</si>
  <si>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</si>
  <si>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</si>
  <si>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</si>
  <si>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</si>
  <si>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</si>
  <si>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</si>
  <si>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</si>
  <si>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</si>
  <si>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</si>
  <si>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</si>
  <si>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</si>
  <si>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</si>
  <si>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</si>
  <si>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</si>
  <si>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</si>
  <si>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</si>
  <si>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</si>
  <si>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</si>
  <si>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</si>
  <si>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</si>
  <si>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</si>
  <si>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</si>
  <si>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</si>
  <si>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</si>
  <si>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</si>
  <si>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</si>
  <si>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</si>
  <si>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</si>
  <si>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</si>
  <si>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</si>
  <si>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</si>
  <si>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</si>
  <si>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</si>
  <si>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</si>
  <si>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</si>
  <si>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</si>
  <si>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</si>
  <si>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</si>
  <si>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</si>
  <si>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</si>
  <si>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</si>
  <si>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</si>
  <si>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</si>
  <si>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</si>
  <si>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</si>
  <si>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</si>
  <si>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</si>
  <si>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</si>
  <si>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</si>
  <si>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</si>
  <si>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</si>
  <si>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</si>
  <si>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</si>
  <si>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</si>
  <si>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</si>
  <si>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</si>
  <si>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</si>
  <si>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</si>
  <si>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</si>
  <si>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</si>
  <si>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</si>
  <si>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</si>
  <si>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</si>
  <si>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</si>
  <si>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</si>
  <si>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</si>
  <si>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</si>
  <si>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</si>
  <si>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</si>
  <si>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</si>
  <si>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</si>
  <si>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</si>
  <si>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</si>
  <si>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</si>
  <si>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</si>
  <si>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</si>
  <si>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</si>
  <si>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</si>
  <si>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</si>
  <si>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</si>
  <si>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</si>
  <si>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</si>
  <si>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</si>
  <si>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</si>
  <si>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</si>
  <si>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</si>
  <si>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</si>
  <si>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</si>
  <si>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</si>
  <si>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</si>
  <si>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</si>
  <si>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</si>
  <si>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</si>
  <si>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</si>
  <si>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</si>
  <si>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</si>
  <si>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</si>
  <si>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</si>
  <si>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</si>
  <si>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</si>
  <si>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</si>
  <si>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</si>
  <si>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</si>
  <si>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</si>
  <si>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</si>
  <si>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</si>
  <si>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</si>
  <si>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</si>
  <si>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</si>
  <si>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</si>
  <si>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</si>
  <si>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</si>
  <si>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</si>
  <si>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</si>
  <si>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</si>
  <si>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</si>
  <si>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</si>
  <si>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</si>
  <si>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</si>
  <si>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</si>
  <si>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</si>
  <si>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</si>
  <si>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</si>
  <si>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</si>
  <si>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</si>
  <si>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</si>
  <si>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</si>
  <si>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</si>
  <si>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</si>
  <si>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</si>
  <si>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</si>
  <si>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</si>
  <si>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</si>
  <si>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</si>
  <si>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</si>
  <si>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</si>
  <si>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</si>
  <si>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</si>
  <si>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</si>
  <si>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</si>
  <si>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</si>
  <si>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</si>
  <si>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</si>
  <si>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</si>
  <si>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</si>
  <si>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</si>
  <si>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</si>
  <si>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</si>
  <si>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</si>
  <si>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</si>
  <si>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</si>
  <si>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</si>
  <si>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</si>
  <si>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</si>
  <si>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</si>
  <si>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</si>
  <si>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</si>
  <si>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</si>
  <si>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</si>
  <si>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</si>
  <si>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</si>
  <si>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</si>
  <si>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</si>
  <si>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</si>
  <si>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</si>
  <si>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</si>
  <si>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</si>
  <si>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</si>
  <si>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</si>
  <si>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</si>
  <si>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</si>
  <si>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</si>
  <si>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</si>
  <si>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</si>
  <si>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</si>
  <si>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</si>
  <si>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</si>
  <si>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</si>
  <si>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</si>
  <si>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</si>
  <si>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</si>
  <si>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</si>
  <si>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</si>
  <si>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</si>
  <si>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</si>
  <si>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</si>
  <si>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</si>
  <si>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</si>
  <si>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</si>
  <si>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</si>
  <si>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</si>
  <si>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</si>
  <si>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</si>
  <si>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</si>
  <si>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</si>
  <si>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</si>
  <si>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</si>
  <si>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</si>
  <si>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</si>
  <si>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</si>
  <si>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</si>
  <si>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</si>
  <si>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</si>
  <si>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</si>
  <si>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</si>
  <si>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</si>
  <si>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</si>
  <si>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</si>
  <si>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</si>
  <si>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</si>
  <si>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</si>
  <si>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</si>
  <si>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</si>
  <si>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</si>
  <si>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</si>
  <si>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</si>
  <si>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</si>
  <si>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</si>
  <si>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</si>
  <si>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</si>
  <si>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</si>
  <si>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</si>
  <si>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</si>
  <si>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</si>
  <si>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</si>
  <si>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</si>
  <si>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</si>
  <si>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</si>
  <si>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</si>
  <si>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</si>
  <si>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</si>
  <si>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</si>
  <si>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</si>
  <si>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</si>
  <si>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</si>
  <si>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</si>
  <si>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</si>
  <si>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</si>
  <si>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</si>
  <si>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</si>
  <si>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</si>
  <si>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</si>
  <si>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</si>
  <si>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</si>
  <si>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</si>
  <si>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</si>
  <si>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</si>
  <si>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</si>
  <si>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</si>
  <si>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</si>
  <si>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</si>
  <si>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</si>
  <si>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</si>
  <si>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</si>
  <si>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</si>
  <si>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</si>
  <si>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</si>
  <si>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</si>
  <si>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</si>
  <si>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</si>
  <si>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</si>
  <si>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</si>
  <si>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</si>
  <si>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</si>
  <si>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</si>
  <si>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</si>
  <si>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</si>
  <si>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</si>
  <si>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</si>
  <si>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</si>
  <si>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</si>
  <si>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</si>
  <si>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</si>
  <si>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</si>
  <si>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</si>
  <si>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</si>
  <si>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</si>
  <si>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</si>
  <si>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</si>
  <si>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</si>
  <si>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</si>
  <si>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</si>
  <si>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</si>
  <si>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</si>
  <si>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</si>
  <si>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</si>
  <si>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</si>
  <si>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</si>
  <si>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</si>
  <si>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</si>
  <si>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</si>
  <si>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</si>
  <si>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</si>
  <si>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</si>
  <si>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</si>
  <si>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</si>
  <si>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</si>
  <si>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</si>
  <si>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</si>
  <si>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</si>
  <si>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</si>
  <si>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</si>
  <si>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</si>
  <si>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</si>
  <si>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</si>
  <si>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</si>
  <si>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</si>
  <si>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</si>
  <si>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</si>
  <si>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</si>
  <si>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</si>
  <si>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</si>
  <si>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</si>
  <si>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</si>
  <si>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</si>
  <si>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</si>
  <si>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</si>
  <si>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</si>
  <si>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</si>
  <si>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</si>
  <si>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</si>
  <si>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</si>
  <si>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</si>
  <si>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</si>
  <si>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</si>
  <si>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</si>
  <si>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</si>
  <si>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</si>
  <si>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</si>
  <si>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</si>
  <si>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</si>
  <si>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</si>
  <si>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</si>
  <si>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</si>
  <si>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</si>
  <si>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</si>
  <si>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</si>
  <si>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</si>
  <si>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</si>
  <si>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</si>
  <si>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</si>
  <si>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</si>
  <si>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</si>
  <si>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</si>
  <si>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</si>
  <si>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</si>
  <si>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</si>
  <si>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</si>
  <si>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</si>
  <si>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</si>
  <si>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</si>
  <si>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</si>
  <si>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</si>
  <si>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</si>
  <si>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</si>
  <si>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</si>
  <si>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</si>
  <si>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</si>
  <si>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</si>
  <si>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</si>
  <si>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</si>
  <si>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</si>
  <si>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</si>
  <si>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</si>
  <si>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</si>
  <si>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</si>
  <si>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</si>
  <si>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</si>
  <si>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</si>
  <si>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</si>
  <si>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</si>
  <si>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</si>
  <si>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</si>
  <si>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</si>
  <si>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</si>
  <si>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</si>
  <si>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</si>
  <si>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</si>
  <si>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</si>
  <si>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</si>
  <si>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</si>
  <si>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</si>
  <si>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</si>
  <si>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</si>
  <si>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</si>
  <si>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</si>
  <si>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</si>
  <si>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</si>
  <si>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</si>
  <si>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</si>
  <si>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</si>
  <si>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</si>
  <si>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</si>
  <si>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</si>
  <si>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</si>
  <si>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</si>
  <si>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</si>
  <si>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</si>
  <si>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</si>
  <si>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</si>
  <si>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</si>
  <si>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</si>
  <si>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</si>
  <si>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</si>
  <si>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</si>
  <si>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</si>
  <si>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</si>
  <si>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</si>
  <si>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</si>
  <si>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</si>
  <si>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</si>
  <si>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</si>
  <si>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</si>
  <si>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</si>
  <si>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</si>
  <si>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</si>
  <si>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</si>
  <si>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</si>
  <si>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</si>
  <si>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</si>
  <si>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</si>
  <si>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</si>
  <si>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</si>
  <si>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</si>
  <si>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</si>
  <si>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</si>
  <si>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</si>
  <si>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</si>
  <si>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</si>
  <si>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</si>
  <si>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</si>
  <si>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</si>
  <si>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</si>
  <si>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</si>
  <si>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</si>
  <si>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</si>
  <si>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</si>
  <si>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</si>
  <si>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</si>
  <si>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</si>
  <si>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</si>
  <si>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</si>
  <si>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</si>
  <si>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</si>
  <si>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</si>
  <si>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</si>
  <si>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</si>
  <si>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</si>
  <si>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</si>
  <si>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</si>
  <si>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</si>
  <si>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</si>
  <si>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</si>
  <si>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</si>
  <si>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</si>
  <si>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</si>
  <si>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</si>
  <si>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</si>
  <si>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</si>
  <si>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</si>
  <si>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</si>
  <si>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</si>
  <si>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</si>
  <si>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</si>
  <si>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</si>
  <si>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</si>
  <si>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</si>
  <si>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</si>
  <si>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</si>
  <si>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</si>
  <si>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</si>
  <si>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</si>
  <si>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</si>
  <si>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</si>
  <si>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</si>
  <si>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</si>
  <si>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</si>
  <si>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</si>
  <si>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</si>
  <si>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</si>
  <si>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</si>
  <si>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</si>
  <si>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</si>
  <si>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</si>
  <si>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</si>
  <si>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</si>
  <si>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</si>
  <si>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</si>
  <si>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</si>
  <si>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</si>
  <si>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</si>
  <si>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</si>
  <si>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</si>
  <si>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</si>
  <si>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</si>
  <si>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</si>
  <si>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</si>
  <si>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</si>
  <si>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</si>
  <si>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</si>
  <si>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</si>
  <si>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</si>
  <si>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</si>
  <si>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</si>
  <si>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</si>
  <si>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</si>
  <si>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</si>
  <si>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</si>
  <si>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</si>
  <si>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</si>
  <si>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</si>
  <si>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</si>
  <si>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</si>
  <si>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</si>
  <si>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</si>
  <si>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</si>
  <si>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</si>
  <si>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</si>
  <si>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</si>
  <si>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</si>
  <si>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</si>
  <si>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</si>
  <si>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</si>
  <si>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</si>
  <si>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</si>
  <si>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</si>
  <si>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</si>
  <si>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</si>
  <si>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</si>
  <si>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</si>
  <si>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</si>
  <si>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</si>
  <si>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</si>
  <si>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</si>
  <si>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</si>
  <si>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</si>
  <si>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</si>
  <si>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</si>
  <si>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</si>
  <si>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</si>
  <si>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</si>
  <si>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</si>
  <si>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</si>
  <si>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</si>
  <si>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</si>
  <si>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</si>
  <si>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</si>
  <si>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</si>
  <si>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</si>
  <si>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</si>
  <si>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</si>
  <si>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</si>
  <si>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</si>
  <si>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</si>
  <si>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</si>
  <si>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</si>
  <si>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</si>
  <si>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</si>
  <si>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</si>
  <si>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</si>
  <si>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</si>
  <si>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</si>
  <si>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</si>
  <si>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</si>
  <si>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</si>
  <si>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</si>
  <si>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</si>
  <si>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</si>
  <si>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</si>
  <si>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</si>
  <si>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</si>
  <si>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</si>
  <si>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</si>
  <si>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</si>
  <si>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</si>
  <si>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</si>
  <si>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</si>
  <si>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</si>
  <si>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</si>
  <si>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</si>
  <si>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</si>
  <si>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</si>
  <si>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</si>
  <si>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</si>
  <si>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</si>
  <si>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</si>
  <si>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</si>
  <si>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</si>
  <si>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</si>
  <si>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</si>
  <si>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</si>
  <si>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</si>
  <si>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</si>
  <si>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</si>
  <si>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</si>
  <si>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</si>
  <si>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</si>
  <si>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</si>
  <si>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</si>
  <si>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</si>
  <si>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</si>
  <si>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</si>
  <si>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</si>
  <si>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</si>
  <si>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</si>
  <si>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</si>
  <si>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</si>
  <si>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</si>
  <si>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</si>
  <si>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</si>
  <si>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</si>
  <si>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</si>
  <si>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</si>
  <si>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</si>
  <si>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</si>
  <si>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</si>
  <si>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</si>
  <si>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</si>
  <si>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</si>
  <si>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</si>
  <si>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</si>
  <si>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</si>
  <si>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</si>
  <si>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</si>
  <si>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</si>
  <si>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</si>
  <si>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</si>
  <si>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</si>
  <si>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</si>
  <si>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</si>
  <si>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</si>
  <si>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</si>
  <si>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</si>
  <si>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</si>
  <si>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</si>
  <si>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</si>
  <si>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</si>
  <si>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</si>
  <si>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</si>
  <si>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</si>
  <si>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</si>
  <si>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</si>
  <si>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</si>
  <si>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</si>
  <si>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</si>
  <si>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</si>
  <si>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</si>
  <si>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</si>
  <si>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</si>
  <si>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</si>
  <si>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</si>
  <si>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</si>
  <si>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</si>
  <si>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</si>
  <si>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</si>
  <si>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</si>
  <si>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</si>
  <si>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</si>
  <si>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</si>
  <si>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</si>
  <si>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</si>
  <si>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</si>
  <si>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</si>
  <si>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</si>
  <si>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</si>
  <si>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</si>
  <si>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</si>
  <si>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</si>
  <si>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</si>
  <si>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</si>
  <si>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</si>
  <si>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</si>
  <si>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</si>
  <si>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</si>
  <si>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</si>
  <si>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</si>
  <si>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</si>
  <si>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</si>
  <si>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</si>
  <si>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</si>
  <si>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</si>
  <si>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</si>
  <si>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</si>
  <si>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</si>
  <si>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</si>
  <si>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</si>
  <si>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</si>
  <si>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</si>
  <si>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</si>
  <si>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</si>
  <si>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</si>
  <si>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</si>
  <si>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</si>
  <si>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</si>
  <si>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</si>
  <si>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</si>
  <si>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</si>
  <si>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</si>
  <si>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</si>
  <si>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</si>
  <si>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</si>
  <si>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</si>
  <si>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</si>
  <si>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</si>
  <si>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</si>
  <si>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</si>
  <si>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</si>
  <si>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</si>
  <si>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</si>
  <si>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</si>
  <si>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</si>
  <si>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</si>
  <si>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</si>
  <si>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</si>
  <si>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</si>
  <si>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</si>
  <si>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</si>
  <si>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</si>
  <si>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</si>
  <si>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</si>
  <si>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</si>
  <si>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</si>
  <si>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</si>
  <si>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</si>
  <si>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</si>
  <si>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</si>
  <si>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</si>
  <si>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</si>
  <si>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</si>
  <si>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</si>
  <si>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</si>
  <si>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</si>
  <si>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</si>
  <si>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</si>
  <si>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</si>
  <si>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</si>
  <si>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</si>
  <si>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</si>
  <si>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</si>
  <si>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</si>
  <si>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</si>
  <si>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</si>
  <si>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</si>
  <si>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</si>
  <si>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</si>
  <si>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</si>
  <si>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</si>
  <si>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</si>
  <si>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</si>
  <si>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</si>
  <si>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</si>
  <si>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</si>
  <si>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</si>
  <si>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</si>
  <si>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</si>
  <si>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</si>
  <si>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</si>
  <si>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</si>
  <si>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</si>
  <si>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</si>
  <si>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</si>
  <si>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</si>
  <si>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</si>
  <si>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</si>
  <si>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</si>
  <si>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</si>
  <si>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</si>
  <si>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</si>
  <si>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</si>
  <si>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</si>
  <si>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</si>
  <si>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</si>
  <si>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</si>
  <si>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</si>
  <si>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</si>
  <si>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</si>
  <si>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</si>
  <si>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</si>
  <si>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</si>
  <si>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</si>
  <si>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</si>
  <si>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</si>
  <si>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</si>
  <si>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</si>
  <si>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</si>
  <si>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</si>
  <si>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</si>
  <si>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</si>
  <si>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</si>
  <si>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</si>
  <si>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</si>
  <si>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</si>
  <si>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</si>
  <si>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</si>
  <si>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</si>
  <si>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</si>
  <si>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</si>
  <si>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</si>
  <si>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</si>
  <si>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</si>
  <si>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</si>
  <si>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</si>
  <si>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</si>
  <si>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</si>
  <si>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</si>
  <si>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</si>
  <si>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</si>
  <si>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</si>
  <si>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</si>
  <si>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</si>
  <si>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</si>
  <si>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</si>
  <si>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</si>
  <si>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</si>
  <si>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</si>
  <si>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</si>
  <si>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</si>
  <si>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</si>
  <si>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</si>
  <si>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</si>
  <si>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</si>
  <si>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</si>
  <si>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</si>
  <si>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</si>
  <si>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</si>
  <si>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</si>
  <si>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</si>
  <si>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</si>
  <si>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</si>
  <si>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</si>
  <si>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</si>
  <si>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</si>
  <si>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</si>
  <si>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</si>
  <si>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</si>
  <si>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</si>
  <si>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</si>
  <si>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</si>
  <si>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</si>
  <si>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</si>
  <si>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</si>
  <si>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</si>
  <si>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</si>
  <si>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</si>
  <si>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</si>
  <si>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</si>
  <si>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</si>
  <si>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</si>
  <si>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</si>
  <si>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</si>
  <si>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</si>
  <si>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</si>
  <si>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</si>
  <si>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</si>
  <si>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</si>
  <si>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</si>
  <si>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</si>
  <si>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</si>
  <si>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</si>
  <si>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</si>
  <si>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</si>
  <si>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</si>
  <si>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</si>
  <si>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</si>
  <si>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</si>
  <si>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</si>
  <si>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</si>
  <si>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</si>
  <si>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</si>
  <si>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</si>
  <si>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</si>
  <si>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</si>
  <si>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</si>
  <si>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</si>
  <si>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</si>
  <si>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</si>
  <si>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</si>
  <si>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</si>
  <si>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</si>
  <si>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</si>
  <si>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</si>
  <si>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</si>
  <si>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</si>
  <si>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</si>
  <si>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</si>
  <si>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</si>
  <si>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</si>
  <si>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</si>
  <si>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</si>
  <si>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</si>
  <si>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</si>
  <si>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</si>
  <si>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</si>
  <si>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</si>
  <si>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</si>
  <si>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</si>
  <si>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</si>
  <si>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</si>
  <si>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</si>
  <si>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</si>
  <si>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</si>
  <si>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</si>
  <si>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</si>
  <si>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</si>
  <si>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</si>
  <si>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</si>
  <si>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</si>
  <si>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</si>
  <si>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</si>
  <si>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</si>
  <si>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</si>
  <si>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</si>
  <si>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</si>
  <si>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</si>
  <si>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</si>
  <si>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</si>
  <si>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</si>
  <si>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</si>
  <si>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</si>
  <si>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</si>
  <si>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</si>
  <si>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</si>
  <si>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</si>
  <si>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</si>
  <si>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</si>
  <si>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</si>
  <si>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</si>
  <si>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</si>
  <si>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</si>
  <si>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</si>
  <si>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</si>
  <si>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</si>
  <si>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</si>
  <si>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</si>
  <si>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</si>
  <si>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</si>
  <si>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</si>
  <si>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</si>
  <si>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</si>
  <si>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</si>
  <si>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</si>
  <si>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</si>
  <si>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</si>
  <si>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</si>
  <si>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</si>
  <si>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</si>
  <si>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</si>
  <si>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</si>
  <si>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</si>
  <si>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</si>
  <si>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</si>
  <si>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</si>
  <si>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</si>
  <si>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</si>
  <si>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</si>
  <si>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</si>
  <si>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</si>
  <si>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</si>
  <si>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</si>
  <si>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</si>
  <si>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</si>
  <si>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</si>
  <si>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</si>
  <si>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</si>
  <si>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</si>
  <si>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</si>
  <si>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</si>
  <si>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</si>
  <si>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</si>
  <si>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</si>
  <si>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</si>
  <si>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</si>
  <si>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</si>
  <si>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</si>
  <si>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</si>
  <si>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</si>
  <si>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</si>
  <si>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</si>
  <si>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</si>
  <si>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</si>
  <si>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</si>
  <si>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</si>
  <si>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</si>
  <si>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</si>
  <si>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</si>
  <si>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</si>
  <si>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</si>
  <si>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</si>
  <si>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</si>
  <si>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</si>
  <si>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</si>
  <si>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</si>
  <si>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</si>
  <si>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</si>
  <si>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</si>
  <si>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</si>
  <si>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</si>
  <si>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</si>
  <si>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</si>
  <si>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</si>
  <si>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</si>
  <si>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</si>
  <si>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</si>
  <si>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</si>
  <si>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</si>
  <si>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</si>
  <si>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</si>
  <si>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</si>
  <si>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</si>
  <si>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</si>
  <si>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</si>
  <si>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</si>
  <si>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</si>
  <si>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</si>
  <si>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</si>
  <si>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</si>
  <si>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</si>
  <si>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</si>
  <si>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</si>
  <si>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</si>
  <si>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</si>
  <si>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</si>
  <si>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</si>
  <si>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</si>
  <si>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</si>
  <si>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</si>
  <si>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</si>
  <si>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</si>
  <si>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</si>
  <si>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</si>
  <si>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</si>
  <si>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</si>
  <si>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</si>
  <si>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</si>
  <si>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</si>
  <si>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</si>
  <si>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</si>
  <si>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</si>
  <si>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</si>
  <si>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</si>
  <si>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</si>
  <si>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</si>
  <si>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</si>
  <si>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</si>
  <si>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</si>
  <si>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</si>
  <si>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</si>
  <si>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</si>
  <si>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</si>
  <si>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</si>
  <si>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</si>
  <si>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</si>
  <si>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</si>
  <si>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</si>
  <si>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</si>
  <si>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</si>
  <si>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</si>
  <si>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</si>
  <si>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</si>
  <si>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</si>
  <si>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</si>
  <si>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</si>
  <si>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</si>
  <si>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</si>
  <si>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</si>
  <si>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</si>
  <si>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</si>
  <si>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</si>
  <si>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</si>
  <si>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</si>
  <si>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</si>
  <si>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</si>
  <si>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</si>
  <si>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</si>
  <si>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</si>
  <si>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</si>
  <si>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</si>
  <si>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</si>
  <si>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</si>
  <si>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</si>
  <si>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</si>
  <si>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</si>
  <si>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</si>
  <si>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</si>
  <si>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</si>
  <si>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</si>
  <si>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</si>
  <si>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</si>
  <si>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</si>
  <si>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</si>
  <si>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</si>
  <si>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</si>
  <si>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</si>
  <si>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</si>
  <si>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</si>
  <si>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</si>
  <si>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</si>
  <si>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</si>
  <si>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</si>
  <si>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</si>
  <si>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</si>
  <si>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</si>
  <si>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</si>
  <si>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</si>
  <si>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</si>
  <si>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</si>
  <si>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</si>
  <si>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</si>
  <si>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</si>
  <si>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</si>
  <si>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</si>
  <si>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</si>
  <si>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</si>
  <si>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</si>
  <si>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</si>
  <si>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</si>
  <si>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</si>
  <si>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</si>
  <si>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</si>
  <si>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</si>
  <si>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</si>
  <si>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</si>
  <si>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</si>
  <si>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</si>
  <si>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</si>
  <si>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</si>
  <si>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</si>
  <si>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</si>
  <si>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</si>
  <si>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</si>
  <si>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</si>
  <si>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</si>
  <si>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</si>
  <si>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</si>
  <si>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</si>
  <si>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</si>
  <si>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</si>
  <si>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</si>
  <si>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</si>
  <si>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</si>
  <si>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</si>
  <si>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</si>
  <si>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</si>
  <si>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</si>
  <si>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</si>
  <si>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</si>
  <si>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</si>
  <si>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</si>
  <si>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</si>
  <si>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</si>
  <si>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</si>
  <si>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</si>
  <si>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</si>
  <si>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</si>
  <si>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</si>
  <si>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</si>
  <si>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</si>
  <si>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</si>
  <si>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</si>
  <si>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</si>
  <si>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</si>
  <si>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</si>
  <si>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</si>
  <si>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</si>
  <si>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</si>
  <si>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</si>
  <si>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</si>
  <si>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</si>
  <si>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</si>
  <si>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</si>
  <si>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</si>
  <si>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</si>
  <si>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</si>
  <si>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</si>
  <si>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</si>
  <si>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</si>
  <si>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</si>
  <si>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</si>
  <si>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</si>
  <si>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</si>
  <si>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</si>
  <si>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</si>
  <si>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</si>
  <si>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</si>
  <si>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</si>
  <si>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</si>
  <si>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</si>
  <si>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</si>
  <si>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</si>
  <si>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</si>
  <si>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</si>
  <si>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</si>
  <si>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</si>
  <si>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</si>
  <si>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</si>
  <si>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</si>
  <si>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</si>
  <si>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</si>
  <si>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</si>
  <si>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</si>
  <si>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</si>
  <si>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</si>
  <si>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</si>
  <si>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</si>
  <si>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</si>
  <si>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</si>
  <si>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</si>
  <si>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</si>
  <si>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</si>
  <si>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</si>
  <si>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</si>
  <si>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</si>
  <si>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</si>
  <si>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</si>
  <si>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</si>
  <si>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</si>
  <si>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</si>
  <si>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</si>
  <si>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</si>
  <si>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</si>
  <si>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</si>
  <si>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</si>
  <si>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</si>
  <si>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</si>
  <si>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</si>
  <si>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</si>
  <si>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</si>
  <si>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</si>
  <si>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</si>
  <si>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</si>
  <si>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</si>
  <si>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</si>
  <si>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</si>
  <si>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</si>
  <si>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</si>
  <si>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</si>
  <si>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</si>
  <si>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</si>
  <si>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</si>
  <si>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</si>
  <si>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</si>
  <si>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</si>
  <si>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</si>
  <si>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</si>
  <si>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</si>
  <si>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</si>
  <si>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</si>
  <si>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</si>
  <si>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</si>
  <si>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</si>
  <si>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</si>
  <si>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</si>
  <si>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</si>
  <si>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</si>
  <si>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</si>
  <si>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</si>
  <si>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</si>
  <si>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</si>
  <si>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</si>
  <si>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</si>
  <si>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</si>
  <si>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</si>
  <si>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</si>
  <si>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</si>
  <si>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</si>
  <si>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</si>
  <si>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</si>
  <si>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</si>
  <si>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</si>
  <si>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</si>
  <si>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</si>
  <si>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</si>
  <si>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</si>
  <si>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</si>
  <si>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</si>
  <si>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</si>
  <si>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</si>
  <si>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</si>
  <si>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</si>
  <si>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</si>
  <si>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</si>
  <si>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</si>
  <si>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</si>
  <si>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</si>
  <si>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</si>
  <si>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</si>
  <si>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</si>
  <si>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</si>
  <si>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</si>
  <si>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</si>
  <si>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</si>
  <si>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</si>
  <si>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</si>
  <si>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</si>
  <si>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</si>
  <si>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</si>
  <si>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</si>
  <si>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</si>
  <si>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</si>
  <si>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</si>
  <si>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</si>
  <si>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</si>
  <si>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</si>
  <si>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</si>
  <si>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</si>
  <si>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</si>
  <si>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</si>
  <si>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</si>
  <si>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</si>
  <si>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</si>
  <si>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</si>
  <si>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</si>
  <si>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</si>
  <si>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</si>
  <si>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</si>
  <si>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</si>
  <si>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</si>
  <si>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</si>
  <si>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</si>
  <si>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</si>
  <si>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</si>
  <si>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</si>
  <si>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</si>
  <si>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</si>
  <si>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</si>
  <si>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</si>
  <si>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</si>
  <si>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</si>
  <si>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</si>
  <si>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</si>
  <si>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</si>
  <si>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</si>
  <si>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</si>
  <si>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</si>
  <si>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</si>
  <si>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</si>
  <si>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</si>
  <si>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</si>
  <si>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</si>
  <si>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</si>
  <si>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</si>
  <si>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</si>
  <si>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</si>
  <si>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</si>
  <si>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</si>
  <si>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</si>
  <si>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</si>
  <si>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</si>
  <si>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</si>
  <si>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</si>
  <si>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</si>
  <si>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</si>
  <si>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</si>
  <si>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</si>
  <si>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</si>
  <si>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</si>
  <si>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</si>
  <si>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</si>
  <si>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</si>
  <si>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</si>
  <si>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</si>
  <si>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</si>
  <si>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</si>
  <si>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</si>
  <si>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</si>
  <si>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</si>
  <si>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</si>
  <si>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</si>
  <si>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</si>
  <si>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</si>
  <si>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</si>
  <si>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</si>
  <si>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</si>
  <si>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</si>
  <si>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</si>
  <si>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</si>
  <si>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</si>
  <si>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</si>
  <si>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</si>
  <si>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</si>
  <si>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</si>
  <si>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</si>
  <si>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</si>
  <si>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</si>
  <si>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</si>
  <si>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</si>
  <si>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</si>
  <si>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</si>
  <si>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</si>
  <si>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</si>
  <si>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</si>
  <si>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</si>
  <si>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</si>
  <si>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</si>
  <si>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</si>
  <si>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</si>
  <si>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</si>
  <si>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</si>
  <si>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</si>
  <si>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</si>
  <si>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</si>
  <si>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</si>
  <si>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</si>
  <si>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</si>
  <si>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</si>
  <si>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</si>
  <si>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</si>
  <si>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</si>
  <si>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</si>
  <si>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</si>
  <si>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</si>
  <si>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</si>
  <si>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</si>
  <si>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</si>
  <si>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</si>
  <si>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</si>
  <si>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</si>
  <si>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</si>
  <si>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</si>
  <si>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</si>
  <si>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</si>
  <si>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</si>
  <si>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</si>
  <si>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</si>
  <si>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</si>
  <si>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</si>
  <si>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</si>
  <si>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</si>
  <si>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</si>
  <si>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</si>
  <si>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</si>
  <si>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</si>
  <si>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</si>
  <si>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</si>
  <si>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</si>
  <si>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</si>
  <si>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</si>
  <si>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</si>
  <si>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</si>
  <si>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</si>
  <si>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</si>
  <si>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</si>
  <si>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</si>
  <si>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</si>
  <si>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</si>
  <si>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</si>
  <si>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</si>
  <si>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</si>
  <si>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</si>
  <si>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</si>
  <si>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</si>
  <si>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</si>
  <si>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</si>
  <si>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</si>
  <si>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</si>
  <si>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</si>
  <si>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</si>
  <si>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</si>
  <si>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</si>
  <si>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</si>
  <si>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</si>
  <si>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</si>
  <si>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</si>
  <si>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</si>
  <si>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</si>
  <si>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</si>
  <si>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</si>
  <si>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</si>
  <si>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</si>
  <si>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</si>
  <si>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</si>
  <si>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</si>
  <si>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</si>
  <si>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</si>
  <si>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</si>
  <si>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</si>
  <si>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</si>
  <si>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</si>
  <si>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</si>
  <si>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</si>
  <si>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</si>
  <si>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</si>
  <si>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</si>
  <si>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</si>
  <si>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</si>
  <si>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</si>
  <si>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</si>
  <si>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</si>
  <si>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</si>
  <si>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</si>
  <si>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</si>
  <si>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</si>
  <si>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</si>
  <si>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</si>
  <si>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</si>
  <si>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</si>
  <si>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</si>
  <si>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</si>
  <si>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</si>
  <si>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</si>
  <si>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</si>
  <si>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</si>
  <si>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</si>
  <si>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</si>
  <si>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</si>
  <si>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</si>
  <si>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</si>
  <si>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</si>
  <si>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</si>
  <si>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</si>
  <si>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</si>
  <si>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</si>
  <si>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</si>
  <si>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</si>
  <si>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</si>
  <si>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</si>
  <si>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</si>
  <si>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</si>
  <si>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</si>
  <si>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</si>
  <si>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</si>
  <si>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</si>
  <si>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</si>
  <si>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</si>
  <si>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</si>
  <si>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</si>
  <si>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</si>
  <si>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</si>
  <si>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</si>
  <si>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</si>
  <si>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</si>
  <si>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</si>
  <si>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</si>
  <si>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</si>
  <si>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</si>
  <si>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</si>
  <si>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</si>
  <si>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</si>
  <si>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</si>
  <si>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</si>
  <si>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</si>
  <si>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</si>
  <si>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</si>
  <si>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</si>
  <si>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</si>
  <si>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</si>
  <si>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</si>
  <si>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</si>
  <si>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</si>
  <si>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</si>
  <si>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</si>
  <si>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</si>
  <si>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</si>
  <si>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</si>
  <si>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</si>
  <si>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</si>
  <si>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</si>
  <si>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</si>
  <si>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</si>
  <si>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</si>
  <si>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</si>
  <si>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</si>
  <si>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</si>
  <si>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</si>
  <si>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</si>
  <si>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</si>
  <si>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</si>
  <si>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</si>
  <si>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</si>
  <si>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</si>
  <si>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</si>
  <si>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</si>
  <si>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</si>
  <si>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</si>
  <si>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</si>
  <si>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</si>
  <si>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</si>
  <si>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</si>
  <si>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</si>
  <si>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</si>
  <si>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</si>
  <si>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</si>
  <si>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</si>
  <si>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</si>
  <si>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</si>
  <si>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</si>
  <si>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</si>
  <si>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</si>
  <si>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</si>
  <si>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</si>
  <si>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</si>
  <si>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</si>
  <si>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</si>
  <si>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</si>
  <si>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</si>
  <si>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</si>
  <si>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</si>
  <si>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</si>
  <si>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</si>
  <si>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</si>
  <si>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</si>
  <si>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</si>
  <si>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</si>
  <si>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</si>
  <si>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</si>
  <si>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</si>
  <si>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</si>
  <si>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</si>
  <si>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</si>
  <si>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</si>
  <si>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</si>
  <si>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</si>
  <si>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</si>
  <si>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</si>
  <si>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</si>
  <si>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</si>
  <si>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</si>
  <si>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</si>
  <si>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</si>
  <si>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</si>
  <si>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</si>
  <si>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</si>
  <si>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</si>
  <si>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</si>
  <si>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</si>
  <si>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</si>
  <si>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</si>
  <si>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</si>
  <si>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</si>
  <si>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</si>
  <si>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</si>
  <si>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</si>
  <si>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</si>
  <si>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</si>
  <si>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</si>
  <si>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</si>
  <si>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</si>
  <si>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</si>
  <si>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</si>
  <si>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</si>
  <si>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</si>
  <si>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</si>
  <si>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</si>
  <si>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</si>
  <si>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</si>
  <si>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</si>
  <si>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</si>
  <si>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</si>
  <si>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</si>
  <si>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</si>
  <si>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</si>
  <si>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</si>
  <si>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</si>
  <si>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</si>
  <si>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</si>
  <si>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</si>
  <si>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</si>
  <si>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</si>
  <si>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</si>
  <si>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</si>
  <si>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</si>
  <si>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</si>
  <si>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</si>
  <si>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</si>
  <si>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</si>
  <si>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</si>
  <si>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</si>
  <si>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</si>
  <si>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</si>
  <si>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</si>
  <si>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</si>
  <si>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</si>
  <si>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</si>
  <si>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</si>
  <si>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</si>
  <si>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</si>
  <si>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</si>
  <si>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</si>
  <si>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</si>
  <si>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</si>
  <si>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</si>
  <si>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</si>
  <si>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</si>
  <si>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</si>
  <si>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</si>
  <si>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</si>
  <si>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</si>
  <si>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</si>
  <si>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</si>
  <si>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</si>
  <si>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</si>
  <si>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</si>
  <si>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</si>
  <si>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</si>
  <si>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</si>
  <si>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</si>
  <si>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</si>
  <si>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</si>
  <si>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</si>
  <si>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</si>
  <si>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</si>
  <si>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</si>
  <si>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</si>
  <si>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</si>
  <si>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</si>
  <si>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</si>
  <si>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</si>
  <si>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</si>
  <si>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</si>
  <si>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</si>
  <si>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</si>
  <si>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</si>
  <si>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</si>
  <si>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</si>
  <si>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</si>
  <si>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</si>
  <si>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</si>
  <si>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</si>
  <si>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</si>
  <si>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</si>
  <si>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</si>
  <si>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</si>
  <si>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</si>
  <si>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</si>
  <si>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</si>
  <si>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</si>
  <si>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</si>
  <si>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</si>
  <si>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</si>
  <si>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</si>
  <si>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</si>
  <si>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</si>
  <si>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</si>
  <si>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</si>
  <si>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</si>
  <si>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</si>
  <si>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</si>
  <si>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</si>
  <si>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</si>
  <si>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</si>
  <si>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</si>
  <si>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</si>
  <si>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</si>
  <si>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</si>
  <si>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</si>
  <si>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</si>
  <si>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</si>
  <si>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</si>
  <si>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</si>
  <si>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</si>
  <si>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</si>
  <si>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</si>
  <si>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</si>
  <si>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</si>
  <si>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</si>
  <si>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</si>
  <si>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</si>
  <si>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</si>
  <si>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</si>
  <si>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</si>
  <si>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</si>
  <si>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</si>
  <si>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</si>
  <si>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</si>
  <si>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</si>
  <si>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</si>
  <si>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</si>
  <si>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</si>
  <si>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</si>
  <si>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</si>
  <si>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</si>
  <si>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</si>
  <si>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</si>
  <si>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</si>
  <si>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</si>
  <si>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</si>
  <si>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</si>
  <si>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</si>
  <si>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</si>
  <si>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</si>
  <si>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</si>
  <si>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</si>
  <si>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</si>
  <si>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</si>
  <si>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</si>
  <si>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</si>
  <si>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</si>
  <si>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</si>
  <si>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</si>
  <si>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</si>
  <si>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</si>
  <si>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</si>
  <si>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</si>
  <si>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</si>
  <si>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</si>
  <si>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</si>
  <si>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</si>
  <si>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</si>
  <si>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</si>
  <si>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</si>
  <si>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</si>
  <si>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</si>
  <si>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</si>
  <si>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</si>
  <si>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</si>
  <si>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</si>
  <si>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</si>
  <si>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</si>
  <si>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</si>
  <si>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</si>
  <si>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</si>
  <si>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</si>
  <si>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</si>
  <si>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</si>
  <si>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</si>
  <si>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</si>
  <si>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</si>
  <si>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</si>
  <si>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</si>
  <si>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</si>
  <si>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</si>
  <si>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</si>
  <si>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</si>
  <si>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</si>
  <si>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</si>
  <si>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</si>
  <si>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</si>
  <si>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</si>
  <si>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</si>
  <si>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</si>
  <si>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</si>
  <si>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</si>
  <si>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</si>
  <si>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</si>
  <si>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</si>
  <si>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</si>
  <si>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</si>
  <si>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</si>
  <si>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</si>
  <si>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</si>
  <si>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</si>
  <si>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</si>
  <si>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</si>
  <si>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</si>
  <si>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</si>
  <si>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</si>
  <si>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</si>
  <si>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</si>
  <si>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</si>
  <si>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</si>
  <si>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</si>
  <si>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</si>
  <si>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</si>
  <si>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</si>
  <si>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</si>
  <si>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</si>
  <si>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</si>
  <si>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</si>
  <si>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</si>
  <si>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</si>
  <si>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</si>
  <si>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</si>
  <si>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</si>
  <si>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</si>
  <si>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</si>
  <si>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</si>
  <si>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</si>
  <si>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</si>
  <si>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</si>
  <si>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</si>
  <si>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</si>
  <si>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</si>
  <si>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</si>
  <si>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</si>
  <si>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</si>
  <si>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</si>
  <si>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</si>
  <si>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</si>
  <si>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</si>
  <si>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</si>
  <si>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</si>
  <si>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</si>
  <si>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</si>
  <si>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</si>
  <si>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</si>
  <si>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</si>
  <si>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</si>
  <si>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</si>
  <si>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</si>
  <si>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</si>
  <si>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</si>
  <si>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</si>
  <si>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</si>
  <si>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</si>
  <si>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</si>
  <si>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</si>
  <si>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</si>
  <si>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</si>
  <si>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</si>
  <si>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</si>
  <si>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</si>
  <si>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</si>
  <si>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</si>
  <si>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</si>
  <si>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</si>
  <si>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</si>
  <si>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</si>
  <si>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</si>
  <si>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</si>
  <si>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</si>
  <si>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</si>
  <si>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</si>
  <si>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</si>
  <si>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</si>
  <si>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</si>
  <si>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</si>
  <si>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</si>
  <si>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</si>
  <si>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</si>
  <si>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</si>
  <si>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</si>
  <si>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</si>
  <si>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</si>
  <si>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</si>
  <si>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</si>
  <si>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</si>
  <si>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</si>
  <si>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</si>
  <si>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</si>
  <si>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</si>
  <si>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</si>
  <si>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</si>
  <si>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</si>
  <si>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</si>
  <si>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</si>
  <si>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</si>
  <si>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</si>
  <si>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</si>
  <si>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</si>
  <si>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</si>
  <si>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</si>
  <si>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</si>
  <si>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</si>
  <si>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</si>
  <si>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</si>
  <si>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</si>
  <si>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</si>
  <si>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</si>
  <si>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</si>
  <si>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</si>
  <si>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</si>
  <si>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</si>
  <si>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</si>
  <si>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</si>
  <si>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</si>
  <si>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</si>
  <si>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</si>
  <si>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</si>
  <si>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</si>
  <si>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</si>
  <si>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</si>
  <si>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</si>
  <si>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</si>
  <si>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</si>
  <si>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</si>
  <si>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</si>
  <si>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</si>
  <si>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</si>
  <si>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</si>
  <si>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</si>
  <si>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</si>
  <si>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</si>
  <si>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</si>
  <si>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</si>
  <si>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</si>
  <si>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</si>
  <si>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</si>
  <si>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</si>
  <si>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</si>
  <si>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</si>
  <si>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</si>
  <si>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</si>
  <si>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</si>
  <si>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</si>
  <si>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</si>
  <si>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</si>
  <si>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</si>
  <si>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</si>
  <si>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</si>
  <si>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</si>
  <si>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</si>
  <si>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</si>
  <si>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</si>
  <si>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</si>
  <si>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</si>
  <si>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</si>
  <si>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</si>
  <si>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</si>
  <si>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</si>
  <si>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</si>
  <si>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</si>
  <si>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</si>
  <si>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</si>
  <si>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</si>
  <si>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</si>
  <si>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</si>
  <si>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</si>
  <si>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</si>
  <si>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</si>
  <si>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</si>
  <si>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</si>
  <si>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</si>
  <si>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</si>
  <si>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</si>
  <si>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</si>
  <si>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</si>
  <si>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</si>
  <si>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</si>
  <si>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</si>
  <si>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</si>
  <si>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</si>
  <si>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</si>
  <si>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</si>
  <si>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</si>
  <si>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</si>
  <si>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</si>
  <si>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</si>
  <si>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</si>
  <si>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</si>
  <si>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</si>
  <si>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</si>
  <si>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</si>
  <si>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</si>
  <si>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</si>
  <si>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</si>
  <si>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</si>
  <si>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</si>
  <si>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</si>
  <si>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</si>
  <si>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</si>
  <si>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</si>
  <si>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</si>
  <si>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</si>
  <si>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</si>
  <si>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</si>
  <si>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</si>
  <si>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</si>
  <si>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</si>
  <si>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</si>
  <si>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</si>
  <si>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</si>
  <si>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</si>
  <si>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</si>
  <si>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</si>
  <si>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</si>
  <si>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</si>
  <si>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</si>
  <si>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</si>
  <si>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</si>
  <si>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</si>
  <si>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</si>
  <si>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</si>
  <si>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</si>
  <si>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</si>
  <si>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</si>
  <si>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</si>
  <si>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</si>
  <si>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</si>
  <si>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</si>
  <si>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</si>
  <si>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</si>
  <si>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</si>
  <si>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</si>
  <si>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</si>
  <si>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</si>
  <si>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</si>
  <si>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</si>
  <si>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</si>
  <si>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</si>
  <si>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</si>
  <si>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</si>
  <si>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</si>
  <si>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</si>
  <si>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</si>
  <si>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</si>
  <si>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</si>
  <si>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</si>
  <si>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</si>
  <si>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</si>
  <si>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</si>
  <si>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</si>
  <si>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</si>
  <si>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</si>
  <si>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</si>
  <si>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</si>
  <si>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</si>
  <si>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</si>
  <si>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</si>
  <si>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</si>
  <si>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</si>
  <si>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</si>
  <si>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</si>
  <si>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</si>
  <si>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</si>
  <si>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</si>
  <si>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</si>
  <si>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</si>
  <si>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</si>
  <si>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</si>
  <si>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</si>
  <si>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</si>
  <si>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</si>
  <si>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</si>
  <si>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</si>
  <si>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</si>
  <si>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</si>
  <si>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</si>
  <si>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</si>
  <si>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</si>
  <si>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</si>
  <si>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</si>
  <si>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</si>
  <si>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</si>
  <si>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</si>
  <si>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</si>
  <si>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</si>
  <si>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</si>
  <si>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</si>
  <si>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</si>
  <si>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</si>
  <si>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</si>
  <si>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</si>
  <si>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</si>
  <si>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</si>
  <si>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</si>
  <si>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</si>
  <si>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</si>
  <si>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</si>
  <si>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</si>
  <si>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</si>
  <si>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</si>
  <si>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</si>
  <si>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</si>
  <si>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</si>
  <si>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</si>
  <si>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</si>
  <si>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</si>
  <si>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</si>
  <si>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</si>
  <si>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</si>
  <si>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</si>
  <si>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</si>
  <si>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</si>
  <si>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</si>
  <si>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</si>
  <si>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</si>
  <si>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</si>
  <si>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</si>
  <si>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</si>
  <si>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</si>
  <si>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</si>
  <si>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</si>
  <si>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</si>
  <si>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</si>
  <si>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</si>
  <si>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</si>
  <si>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</si>
  <si>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</si>
  <si>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</si>
  <si>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</si>
  <si>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</si>
  <si>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</si>
  <si>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</si>
  <si>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</si>
  <si>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</si>
  <si>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</si>
  <si>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</si>
  <si>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</si>
  <si>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</si>
  <si>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</si>
  <si>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</si>
  <si>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</si>
  <si>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</si>
  <si>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</si>
  <si>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</si>
  <si>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</si>
  <si>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</si>
  <si>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</si>
  <si>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</si>
  <si>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</si>
  <si>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</si>
  <si>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</si>
  <si>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</si>
  <si>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</si>
  <si>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</si>
  <si>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</si>
  <si>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</si>
  <si>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</si>
  <si>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</si>
  <si>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</si>
  <si>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</si>
  <si>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</si>
  <si>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</si>
  <si>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</si>
  <si>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</si>
  <si>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</si>
  <si>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</si>
  <si>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</si>
  <si>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</si>
  <si>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</si>
  <si>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</si>
  <si>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</si>
  <si>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</si>
  <si>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</si>
  <si>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</si>
  <si>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</si>
  <si>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</si>
  <si>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</si>
  <si>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</si>
  <si>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</si>
  <si>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</si>
  <si>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</si>
  <si>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</si>
  <si>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</si>
  <si>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</si>
  <si>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</si>
  <si>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</si>
  <si>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</si>
  <si>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</si>
  <si>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</si>
  <si>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</si>
  <si>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</si>
  <si>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</si>
  <si>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</si>
  <si>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</si>
  <si>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</si>
  <si>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</si>
  <si>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</si>
  <si>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</si>
  <si>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</si>
  <si>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</si>
  <si>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</si>
  <si>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</si>
  <si>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</si>
  <si>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</si>
  <si>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</si>
  <si>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</si>
  <si>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</si>
  <si>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</si>
  <si>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</si>
  <si>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</si>
  <si>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</si>
  <si>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</si>
  <si>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</si>
  <si>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</si>
  <si>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</si>
  <si>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</si>
  <si>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</si>
  <si>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</si>
  <si>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</si>
  <si>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</si>
  <si>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</si>
  <si>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</si>
  <si>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</si>
  <si>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</si>
  <si>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</si>
  <si>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</si>
  <si>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</si>
  <si>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</si>
  <si>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</si>
  <si>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</si>
  <si>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</si>
  <si>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</si>
  <si>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</si>
  <si>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</si>
  <si>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</si>
  <si>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</si>
  <si>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</si>
  <si>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</si>
  <si>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</si>
  <si>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</si>
  <si>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</si>
  <si>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</si>
  <si>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</si>
  <si>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</si>
  <si>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</si>
  <si>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</si>
  <si>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</si>
  <si>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</si>
  <si>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</si>
  <si>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</si>
  <si>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</si>
  <si>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</si>
  <si>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</si>
  <si>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</si>
  <si>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</si>
  <si>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</si>
  <si>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</si>
  <si>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</si>
  <si>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</si>
  <si>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</si>
  <si>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</si>
  <si>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</si>
  <si>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</si>
  <si>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</si>
  <si>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</si>
  <si>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</si>
  <si>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</si>
  <si>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</si>
  <si>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</si>
  <si>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</si>
  <si>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</si>
  <si>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</si>
  <si>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</si>
  <si>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</si>
  <si>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</si>
  <si>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</si>
  <si>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</si>
  <si>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</si>
  <si>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</si>
  <si>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</si>
  <si>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</si>
  <si>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</si>
  <si>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</si>
  <si>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</si>
  <si>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</si>
  <si>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</si>
  <si>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</si>
  <si>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</si>
  <si>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</si>
  <si>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</si>
  <si>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</si>
  <si>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</si>
  <si>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</si>
  <si>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</si>
  <si>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</si>
  <si>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</si>
  <si>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</si>
  <si>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</si>
  <si>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</si>
  <si>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</si>
  <si>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</si>
  <si>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</si>
  <si>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</si>
  <si>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</si>
  <si>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</si>
  <si>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</si>
  <si>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</si>
  <si>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</si>
  <si>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</si>
  <si>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</si>
  <si>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</si>
  <si>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</si>
  <si>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</si>
  <si>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</si>
  <si>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</si>
  <si>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</si>
  <si>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</si>
  <si>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</si>
  <si>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</si>
  <si>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</si>
  <si>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</si>
  <si>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</si>
  <si>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</si>
  <si>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</si>
  <si>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</si>
  <si>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</si>
  <si>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</si>
  <si>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</si>
  <si>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</si>
  <si>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</si>
  <si>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</si>
  <si>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</si>
  <si>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</si>
  <si>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</si>
  <si>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</si>
  <si>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</si>
  <si>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</si>
  <si>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</si>
  <si>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</si>
  <si>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</si>
  <si>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</si>
  <si>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</si>
  <si>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</si>
  <si>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</si>
  <si>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</si>
  <si>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</si>
  <si>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</si>
  <si>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</si>
  <si>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</si>
  <si>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</si>
  <si>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</si>
  <si>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</si>
  <si>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</si>
  <si>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</si>
  <si>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</si>
  <si>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</si>
  <si>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</si>
  <si>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</si>
  <si>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</si>
  <si>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</si>
  <si>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</si>
  <si>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</si>
  <si>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</si>
  <si>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</si>
  <si>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</si>
  <si>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</si>
  <si>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</si>
  <si>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</si>
  <si>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</si>
  <si>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</si>
  <si>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</si>
  <si>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</si>
  <si>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</si>
  <si>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</si>
  <si>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</si>
  <si>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</si>
  <si>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</si>
  <si>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</si>
  <si>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</si>
  <si>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</si>
  <si>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</si>
  <si>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</si>
  <si>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</si>
  <si>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</si>
  <si>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</si>
  <si>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</si>
  <si>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</si>
  <si>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</si>
  <si>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</si>
  <si>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</si>
  <si>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</si>
  <si>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</si>
  <si>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</si>
  <si>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</si>
  <si>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</si>
  <si>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</si>
  <si>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</si>
  <si>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</si>
  <si>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</si>
  <si>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</si>
  <si>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</si>
  <si>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</si>
  <si>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</si>
  <si>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</si>
  <si>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</si>
  <si>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</si>
  <si>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</si>
  <si>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</si>
  <si>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</si>
  <si>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</si>
  <si>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</si>
  <si>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</si>
  <si>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</si>
  <si>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</si>
  <si>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</si>
  <si>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</si>
  <si>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</si>
  <si>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</si>
  <si>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</si>
  <si>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</si>
  <si>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</si>
  <si>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</si>
  <si>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</si>
  <si>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</si>
  <si>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</si>
  <si>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</si>
  <si>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</si>
  <si>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</si>
  <si>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</si>
  <si>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</si>
  <si>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</si>
  <si>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</si>
  <si>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</si>
  <si>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</si>
  <si>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</si>
  <si>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</si>
  <si>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</si>
  <si>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</si>
  <si>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</si>
  <si>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</si>
  <si>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</si>
  <si>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</si>
  <si>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</si>
  <si>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</si>
  <si>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</si>
  <si>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</si>
  <si>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</si>
  <si>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</si>
  <si>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</si>
  <si>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</si>
  <si>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</si>
  <si>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</si>
  <si>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</si>
  <si>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</si>
  <si>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</si>
  <si>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</si>
  <si>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</si>
  <si>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</si>
  <si>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</si>
  <si>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</si>
  <si>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</si>
  <si>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</si>
  <si>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</si>
  <si>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</si>
  <si>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</si>
  <si>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</si>
  <si>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</si>
  <si>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</si>
  <si>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</si>
  <si>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</si>
  <si>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</si>
  <si>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</si>
  <si>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</si>
  <si>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</si>
  <si>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</si>
  <si>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</si>
  <si>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</si>
  <si>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</si>
  <si>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</si>
  <si>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</si>
  <si>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</si>
  <si>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</si>
  <si>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</si>
  <si>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</si>
  <si>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</si>
  <si>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</si>
  <si>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</si>
  <si>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</si>
  <si>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</si>
  <si>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</si>
  <si>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</si>
  <si>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</si>
  <si>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</si>
  <si>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</si>
  <si>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</si>
  <si>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</si>
  <si>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</si>
  <si>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</si>
  <si>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</si>
  <si>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</si>
  <si>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</si>
  <si>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</si>
  <si>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</si>
  <si>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</si>
  <si>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</si>
  <si>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</si>
  <si>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</si>
  <si>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</si>
  <si>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</si>
  <si>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</si>
  <si>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</si>
  <si>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</si>
  <si>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</si>
  <si>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</si>
  <si>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</si>
  <si>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</si>
  <si>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</si>
  <si>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</si>
  <si>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</si>
  <si>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</si>
  <si>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</si>
  <si>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</si>
  <si>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</si>
  <si>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</si>
  <si>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</si>
  <si>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</si>
  <si>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</si>
  <si>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</si>
  <si>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</si>
  <si>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</si>
  <si>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</si>
  <si>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</si>
  <si>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</si>
  <si>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</si>
  <si>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</si>
  <si>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</si>
  <si>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</si>
  <si>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</si>
  <si>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</si>
  <si>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</si>
  <si>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</si>
  <si>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</si>
  <si>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</si>
  <si>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</si>
  <si>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</si>
  <si>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</si>
  <si>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</si>
  <si>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</si>
  <si>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</si>
  <si>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</si>
  <si>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</si>
  <si>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</si>
  <si>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</si>
  <si>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</si>
  <si>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</si>
  <si>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</si>
  <si>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</si>
  <si>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</si>
  <si>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</si>
  <si>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</si>
  <si>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</si>
  <si>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</si>
  <si>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</si>
  <si>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</si>
  <si>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</si>
  <si>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</si>
  <si>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</si>
  <si>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</si>
  <si>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</si>
  <si>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</si>
  <si>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</si>
  <si>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</si>
  <si>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</si>
  <si>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</si>
  <si>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</si>
  <si>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</si>
  <si>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</si>
  <si>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</si>
  <si>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</si>
  <si>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</si>
  <si>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</si>
  <si>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</si>
  <si>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</si>
  <si>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</si>
  <si>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</si>
  <si>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</si>
  <si>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</si>
  <si>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</si>
  <si>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</si>
  <si>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</si>
  <si>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</si>
  <si>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</si>
  <si>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</si>
  <si>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</si>
  <si>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</si>
  <si>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</si>
  <si>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</si>
  <si>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</si>
  <si>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</si>
  <si>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</si>
  <si>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</si>
  <si>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</si>
  <si>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</si>
  <si>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</si>
  <si>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</si>
  <si>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</si>
  <si>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</si>
  <si>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</si>
  <si>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</si>
  <si>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</si>
  <si>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</si>
  <si>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</si>
  <si>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</si>
  <si>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</si>
  <si>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</si>
  <si>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</si>
  <si>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</si>
  <si>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</si>
  <si>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</si>
  <si>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</si>
  <si>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</si>
  <si>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</si>
  <si>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</si>
  <si>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</si>
  <si>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</si>
  <si>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</si>
  <si>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</si>
  <si>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</si>
  <si>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</si>
  <si>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</si>
  <si>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</si>
  <si>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</si>
  <si>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</si>
  <si>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</si>
  <si>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</si>
  <si>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</si>
  <si>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</si>
  <si>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</si>
  <si>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</si>
  <si>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</si>
  <si>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</si>
  <si>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</si>
  <si>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</si>
  <si>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</si>
  <si>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</si>
  <si>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</si>
  <si>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</si>
  <si>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</si>
  <si>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</si>
  <si>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</si>
  <si>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</si>
  <si>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</si>
  <si>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</si>
  <si>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</si>
  <si>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</si>
  <si>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</si>
  <si>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</si>
  <si>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</si>
  <si>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</si>
  <si>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</si>
  <si>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</si>
  <si>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</si>
  <si>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</si>
  <si>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</si>
  <si>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</si>
  <si>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</si>
  <si>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</si>
  <si>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</si>
  <si>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</si>
  <si>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</si>
  <si>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</si>
  <si>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</si>
  <si>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</si>
  <si>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</si>
  <si>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</si>
  <si>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</si>
  <si>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</si>
  <si>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</si>
  <si>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</si>
  <si>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</si>
  <si>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</si>
  <si>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</si>
  <si>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</si>
  <si>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</si>
  <si>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</si>
  <si>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</si>
  <si>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</si>
  <si>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</si>
  <si>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</si>
  <si>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</si>
  <si>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</si>
  <si>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</si>
  <si>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</si>
  <si>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</si>
  <si>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</si>
  <si>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</si>
  <si>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</si>
  <si>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</si>
  <si>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</si>
  <si>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</si>
  <si>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</si>
  <si>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</si>
  <si>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</si>
  <si>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</si>
  <si>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</si>
  <si>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</si>
  <si>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</si>
  <si>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</si>
  <si>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</si>
  <si>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</si>
  <si>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</si>
  <si>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</si>
  <si>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</si>
  <si>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</si>
  <si>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</si>
  <si>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</si>
  <si>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</si>
  <si>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</si>
  <si>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</si>
  <si>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</si>
  <si>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</si>
  <si>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</si>
  <si>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</si>
  <si>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</si>
  <si>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</si>
  <si>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</si>
  <si>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</si>
  <si>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</si>
  <si>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</si>
  <si>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</si>
  <si>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</si>
  <si>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</si>
  <si>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</si>
  <si>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</si>
  <si>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</si>
  <si>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</si>
  <si>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</si>
  <si>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</si>
  <si>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</si>
  <si>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</si>
  <si>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</si>
  <si>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</si>
  <si>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</si>
  <si>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</si>
  <si>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</si>
  <si>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</si>
  <si>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</si>
  <si>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</si>
  <si>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</si>
  <si>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</si>
  <si>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</si>
  <si>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</si>
  <si>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</si>
  <si>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</si>
  <si>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</si>
  <si>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</si>
  <si>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</si>
  <si>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</si>
  <si>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</si>
  <si>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</si>
  <si>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</si>
  <si>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</si>
  <si>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</si>
  <si>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</si>
  <si>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</si>
  <si>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</si>
  <si>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</si>
  <si>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</si>
  <si>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</si>
  <si>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</si>
  <si>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</si>
  <si>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</si>
  <si>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</si>
  <si>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</si>
  <si>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</si>
  <si>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</si>
  <si>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</si>
  <si>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</si>
  <si>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</si>
  <si>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</si>
  <si>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</si>
  <si>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</si>
  <si>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</si>
  <si>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</si>
  <si>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</si>
  <si>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</si>
  <si>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</si>
  <si>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</si>
  <si>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</si>
  <si>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</si>
  <si>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</si>
  <si>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</si>
  <si>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</si>
  <si>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</si>
  <si>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</si>
  <si>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</si>
  <si>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</si>
  <si>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</si>
  <si>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</si>
  <si>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</si>
  <si>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</si>
  <si>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</si>
  <si>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</si>
  <si>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</si>
  <si>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</si>
  <si>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</si>
  <si>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</si>
  <si>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</si>
  <si>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</si>
  <si>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</si>
  <si>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</si>
  <si>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</si>
  <si>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</si>
  <si>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</si>
  <si>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</si>
  <si>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</si>
  <si>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</si>
  <si>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</si>
  <si>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</si>
  <si>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</si>
  <si>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</si>
  <si>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</si>
  <si>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</si>
  <si>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</si>
  <si>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</si>
  <si>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</si>
  <si>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</si>
  <si>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</si>
  <si>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</si>
  <si>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</si>
  <si>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</si>
  <si>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</si>
  <si>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</si>
  <si>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</si>
  <si>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</si>
  <si>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</si>
  <si>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</si>
  <si>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</si>
  <si>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</si>
  <si>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</si>
  <si>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</si>
  <si>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</si>
  <si>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</si>
  <si>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</si>
  <si>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</si>
  <si>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</si>
  <si>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</si>
  <si>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</si>
  <si>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</si>
  <si>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</si>
  <si>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</si>
  <si>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</si>
  <si>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</si>
  <si>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</si>
  <si>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</si>
  <si>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</si>
  <si>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</si>
  <si>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</si>
  <si>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</si>
  <si>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</si>
  <si>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</si>
  <si>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</si>
  <si>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</si>
  <si>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</si>
  <si>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</si>
  <si>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</si>
  <si>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</si>
  <si>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</si>
  <si>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</si>
  <si>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</si>
  <si>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</si>
  <si>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</si>
  <si>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</si>
  <si>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</si>
  <si>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</si>
  <si>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</si>
  <si>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</si>
  <si>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</si>
  <si>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</si>
  <si>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</si>
  <si>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</si>
  <si>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</si>
  <si>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</si>
  <si>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</si>
  <si>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</si>
  <si>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</si>
  <si>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</si>
  <si>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</si>
  <si>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</si>
  <si>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</si>
  <si>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</si>
  <si>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</si>
  <si>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</si>
  <si>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</si>
  <si>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</si>
  <si>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</si>
  <si>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</si>
  <si>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</si>
  <si>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</si>
  <si>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</si>
  <si>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</si>
  <si>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</si>
  <si>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</si>
  <si>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</si>
  <si>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</si>
  <si>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</si>
  <si>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</si>
  <si>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</si>
  <si>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</si>
  <si>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</si>
  <si>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</si>
  <si>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</si>
  <si>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</si>
  <si>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</si>
  <si>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</si>
  <si>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</si>
  <si>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</si>
  <si>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</si>
  <si>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</si>
  <si>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</si>
  <si>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</si>
  <si>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</si>
  <si>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</si>
  <si>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</si>
  <si>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</si>
  <si>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</si>
  <si>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</si>
  <si>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</si>
  <si>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</si>
  <si>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</si>
  <si>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</si>
  <si>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</si>
  <si>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</si>
  <si>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</si>
  <si>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</si>
  <si>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</si>
  <si>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</si>
  <si>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</si>
  <si>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</si>
  <si>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</si>
  <si>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</si>
  <si>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</si>
  <si>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</si>
  <si>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</si>
  <si>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</si>
  <si>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</si>
  <si>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</si>
  <si>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</si>
  <si>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</si>
  <si>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</si>
  <si>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</si>
  <si>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</si>
  <si>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</si>
  <si>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</si>
  <si>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</si>
  <si>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</si>
  <si>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</si>
  <si>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</si>
  <si>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</si>
  <si>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</si>
  <si>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</si>
  <si>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</si>
  <si>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</si>
  <si>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</si>
  <si>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</si>
  <si>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</si>
  <si>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</si>
  <si>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</si>
  <si>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</si>
  <si>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</si>
  <si>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</si>
  <si>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</si>
  <si>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</si>
  <si>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</si>
  <si>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</si>
  <si>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</si>
  <si>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</si>
  <si>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</si>
  <si>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</si>
  <si>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</si>
  <si>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</si>
  <si>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</si>
  <si>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</si>
  <si>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</si>
  <si>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</si>
  <si>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</si>
  <si>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</si>
  <si>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</si>
  <si>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</si>
  <si>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</si>
  <si>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</si>
  <si>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</si>
  <si>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</si>
  <si>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</si>
  <si>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</si>
  <si>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</si>
  <si>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</si>
  <si>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</si>
  <si>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</si>
  <si>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</si>
  <si>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</si>
  <si>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</si>
  <si>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</si>
  <si>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</si>
  <si>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</si>
  <si>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</si>
  <si>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</si>
  <si>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</si>
  <si>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</si>
  <si>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</si>
  <si>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</si>
  <si>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</si>
  <si>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</si>
  <si>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</si>
  <si>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</si>
  <si>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</si>
  <si>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</si>
  <si>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</si>
  <si>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</si>
  <si>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</si>
  <si>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</si>
  <si>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</si>
  <si>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</si>
  <si>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</si>
  <si>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</si>
  <si>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</si>
  <si>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</si>
  <si>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</si>
  <si>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</si>
  <si>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</si>
  <si>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</si>
  <si>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</si>
  <si>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</si>
  <si>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</si>
  <si>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</si>
  <si>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</si>
  <si>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</si>
  <si>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</si>
  <si>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</si>
  <si>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</si>
  <si>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</si>
  <si>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</si>
  <si>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</si>
  <si>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</si>
  <si>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</si>
  <si>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</si>
  <si>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</si>
  <si>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</si>
  <si>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</si>
  <si>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</si>
  <si>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</si>
  <si>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</si>
  <si>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</si>
  <si>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</si>
  <si>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</si>
  <si>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</si>
  <si>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</si>
  <si>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</si>
  <si>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</si>
  <si>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</si>
  <si>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</si>
  <si>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</si>
  <si>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</si>
  <si>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</si>
  <si>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</si>
  <si>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</si>
  <si>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</si>
  <si>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</si>
  <si>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</si>
  <si>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</si>
  <si>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</si>
  <si>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</si>
  <si>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</si>
  <si>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</si>
  <si>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</si>
  <si>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</si>
  <si>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</si>
  <si>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</si>
  <si>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</si>
  <si>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</si>
  <si>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</si>
  <si>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</si>
  <si>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</si>
  <si>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</si>
  <si>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</si>
  <si>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</si>
  <si>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</si>
  <si>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</si>
  <si>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</si>
  <si>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</si>
  <si>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</si>
  <si>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</si>
  <si>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</si>
  <si>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</si>
  <si>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</si>
  <si>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</si>
  <si>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</si>
  <si>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</si>
  <si>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</si>
  <si>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</si>
  <si>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</si>
  <si>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</si>
  <si>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</si>
  <si>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</si>
  <si>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</si>
  <si>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</si>
  <si>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</si>
  <si>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</si>
  <si>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</si>
  <si>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</si>
  <si>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</si>
  <si>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</si>
  <si>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</si>
  <si>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</si>
  <si>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</si>
  <si>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</si>
  <si>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</si>
  <si>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</si>
  <si>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</si>
  <si>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</si>
  <si>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</si>
  <si>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</si>
  <si>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</si>
  <si>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</si>
  <si>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</si>
  <si>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</si>
  <si>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</si>
  <si>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</si>
  <si>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</si>
  <si>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</si>
  <si>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</si>
  <si>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</si>
  <si>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</si>
  <si>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</si>
  <si>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</si>
  <si>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</si>
  <si>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</si>
  <si>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</si>
  <si>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</si>
  <si>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</si>
  <si>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</si>
  <si>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</si>
  <si>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</si>
  <si>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</si>
  <si>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</si>
  <si>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</si>
  <si>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</si>
  <si>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</si>
  <si>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</si>
  <si>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</si>
  <si>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</si>
  <si>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</si>
  <si>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</si>
  <si>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</si>
  <si>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</si>
  <si>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</si>
  <si>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</si>
  <si>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</si>
  <si>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</si>
  <si>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</si>
  <si>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</si>
  <si>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</si>
  <si>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</si>
  <si>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</si>
  <si>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</si>
  <si>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</si>
  <si>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</si>
  <si>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</si>
  <si>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</si>
  <si>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</si>
  <si>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</si>
  <si>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</si>
  <si>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</si>
  <si>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</si>
  <si>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</si>
  <si>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</si>
  <si>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</si>
  <si>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</si>
  <si>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</si>
  <si>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</si>
  <si>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</si>
  <si>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</si>
  <si>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</si>
  <si>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</si>
  <si>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</si>
  <si>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</si>
  <si>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</si>
  <si>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</si>
  <si>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</si>
  <si>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</si>
  <si>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</si>
  <si>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</si>
  <si>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</si>
  <si>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</si>
  <si>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</si>
  <si>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</si>
  <si>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</si>
  <si>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</si>
  <si>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</si>
  <si>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</si>
  <si>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</si>
  <si>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</si>
  <si>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</si>
  <si>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</si>
  <si>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</si>
  <si>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</si>
  <si>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</si>
  <si>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</si>
  <si>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</si>
  <si>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</si>
  <si>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</si>
  <si>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</si>
  <si>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</si>
  <si>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</si>
  <si>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</si>
  <si>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</si>
  <si>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</si>
  <si>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</si>
  <si>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</si>
  <si>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</si>
  <si>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</si>
  <si>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</si>
  <si>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</si>
  <si>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</si>
  <si>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</si>
  <si>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</si>
  <si>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</si>
  <si>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</si>
  <si>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</si>
  <si>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</si>
  <si>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</si>
  <si>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</si>
  <si>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</si>
  <si>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</si>
  <si>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</si>
  <si>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</si>
  <si>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</si>
  <si>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</si>
  <si>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</si>
  <si>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</si>
  <si>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</si>
  <si>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</si>
  <si>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</si>
  <si>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</si>
  <si>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</si>
  <si>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</si>
  <si>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</si>
  <si>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</si>
  <si>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</si>
  <si>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</si>
  <si>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</si>
  <si>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</si>
  <si>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</si>
  <si>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</si>
  <si>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</si>
  <si>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</si>
  <si>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</si>
  <si>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</si>
  <si>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</si>
  <si>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</si>
  <si>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</si>
  <si>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</si>
  <si>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</si>
  <si>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</si>
  <si>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</si>
  <si>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</si>
  <si>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</si>
  <si>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</si>
  <si>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</si>
  <si>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</si>
  <si>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</si>
  <si>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</si>
  <si>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</si>
  <si>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</si>
  <si>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</si>
  <si>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</si>
  <si>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</si>
  <si>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</si>
  <si>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</si>
  <si>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</si>
  <si>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</si>
  <si>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</si>
  <si>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</si>
  <si>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</si>
  <si>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</si>
  <si>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</si>
  <si>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</si>
  <si>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</si>
  <si>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</si>
  <si>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</si>
  <si>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</si>
  <si>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</si>
  <si>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</si>
  <si>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</si>
  <si>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</si>
  <si>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</si>
  <si>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</si>
  <si>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</si>
  <si>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</si>
  <si>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</si>
  <si>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</si>
  <si>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</si>
  <si>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</si>
  <si>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</si>
  <si>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</si>
  <si>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</si>
  <si>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</si>
  <si>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</si>
  <si>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</si>
  <si>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</si>
  <si>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</si>
  <si>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</si>
  <si>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</si>
  <si>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</si>
  <si>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</si>
  <si>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</si>
  <si>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</si>
  <si>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</si>
  <si>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</si>
  <si>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</si>
  <si>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</si>
  <si>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</si>
  <si>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</si>
  <si>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</si>
  <si>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</si>
  <si>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</si>
  <si>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</si>
  <si>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</si>
  <si>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</si>
  <si>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</si>
  <si>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</si>
  <si>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</si>
  <si>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</si>
  <si>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</si>
  <si>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</si>
  <si>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</si>
  <si>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</si>
  <si>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</si>
  <si>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</si>
  <si>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</si>
  <si>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</si>
  <si>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</si>
  <si>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</si>
  <si>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</si>
  <si>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</si>
  <si>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</si>
  <si>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</si>
  <si>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</si>
  <si>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</si>
  <si>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</si>
  <si>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</si>
  <si>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</si>
  <si>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</si>
  <si>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</si>
  <si>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</si>
  <si>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</si>
  <si>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</si>
  <si>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</si>
  <si>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</si>
  <si>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</si>
  <si>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</si>
  <si>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</si>
  <si>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</si>
  <si>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</si>
  <si>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</si>
  <si>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</si>
  <si>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</si>
  <si>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</si>
  <si>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</si>
  <si>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</si>
  <si>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</si>
  <si>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</si>
  <si>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</si>
  <si>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</si>
  <si>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</si>
  <si>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</si>
  <si>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</si>
  <si>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</si>
  <si>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</si>
  <si>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</si>
  <si>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</si>
  <si>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</si>
  <si>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</si>
  <si>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</si>
  <si>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</si>
  <si>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</si>
  <si>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</si>
  <si>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</si>
  <si>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</si>
  <si>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</si>
  <si>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</si>
  <si>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</si>
  <si>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</si>
  <si>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</si>
  <si>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</si>
  <si>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</si>
  <si>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</si>
  <si>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</si>
  <si>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</si>
  <si>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</si>
  <si>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</si>
  <si>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</si>
  <si>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</si>
  <si>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</si>
  <si>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</si>
  <si>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</si>
  <si>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</si>
  <si>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</si>
  <si>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</si>
  <si>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</si>
  <si>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</si>
  <si>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</si>
  <si>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</si>
  <si>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</si>
  <si>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</si>
  <si>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</si>
  <si>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</si>
  <si>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</si>
  <si>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</si>
  <si>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</si>
  <si>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</si>
  <si>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</si>
  <si>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</si>
  <si>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</si>
  <si>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</si>
  <si>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</si>
  <si>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</si>
  <si>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</si>
  <si>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</si>
  <si>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</si>
  <si>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</si>
  <si>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</si>
  <si>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</si>
  <si>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</si>
  <si>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</si>
  <si>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</si>
  <si>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</si>
  <si>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</si>
  <si>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</si>
  <si>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</si>
  <si>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</si>
  <si>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</si>
  <si>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</si>
  <si>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</si>
  <si>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</si>
  <si>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</si>
  <si>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</si>
  <si>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</si>
  <si>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</si>
  <si>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</si>
  <si>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</si>
  <si>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</si>
  <si>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</si>
  <si>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</si>
  <si>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</si>
  <si>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</si>
  <si>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</si>
  <si>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</si>
  <si>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</si>
  <si>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</si>
  <si>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</si>
  <si>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</si>
  <si>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</si>
  <si>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</si>
  <si>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</si>
  <si>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</si>
  <si>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</si>
  <si>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</si>
  <si>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</si>
  <si>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</si>
  <si>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</si>
  <si>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</si>
  <si>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</si>
  <si>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</si>
  <si>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</si>
  <si>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</si>
  <si>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</si>
  <si>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</si>
  <si>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</si>
  <si>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</si>
  <si>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</si>
  <si>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</si>
  <si>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</si>
  <si>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</si>
  <si>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</si>
  <si>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</si>
  <si>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</si>
  <si>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</si>
  <si>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</si>
  <si>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</si>
  <si>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</si>
  <si>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</si>
  <si>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</si>
  <si>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</si>
  <si>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</si>
  <si>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</si>
  <si>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</si>
  <si>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</si>
  <si>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</si>
  <si>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</si>
  <si>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</si>
  <si>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</si>
  <si>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</si>
  <si>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</si>
  <si>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</si>
  <si>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</si>
  <si>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</si>
  <si>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</si>
  <si>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</si>
  <si>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</si>
  <si>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</si>
  <si>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</si>
  <si>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</si>
  <si>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</si>
  <si>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</si>
  <si>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</si>
  <si>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</si>
  <si>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</si>
  <si>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</si>
  <si>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</si>
  <si>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</si>
  <si>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</si>
  <si>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</si>
  <si>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</si>
  <si>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</si>
  <si>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</si>
  <si>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</si>
  <si>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</si>
  <si>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</si>
  <si>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</si>
  <si>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</si>
  <si>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</si>
  <si>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</si>
  <si>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</si>
  <si>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</si>
  <si>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</si>
  <si>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</si>
  <si>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</si>
  <si>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</si>
  <si>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</si>
  <si>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</si>
  <si>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</si>
  <si>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</si>
  <si>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</si>
  <si>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</si>
  <si>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</si>
  <si>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</si>
  <si>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</si>
  <si>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</si>
  <si>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</si>
  <si>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</si>
  <si>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</si>
  <si>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</si>
  <si>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</si>
  <si>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</si>
  <si>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</si>
  <si>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</si>
  <si>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</si>
  <si>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</si>
  <si>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</si>
  <si>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</si>
  <si>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</si>
  <si>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</si>
  <si>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</si>
  <si>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</si>
  <si>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</si>
  <si>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</si>
  <si>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</si>
  <si>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</si>
  <si>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</si>
  <si>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</si>
  <si>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</si>
  <si>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</si>
  <si>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</si>
  <si>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</si>
  <si>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</si>
  <si>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</si>
  <si>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</si>
  <si>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</si>
  <si>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</si>
  <si>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</si>
  <si>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</si>
  <si>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</si>
  <si>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</si>
  <si>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</si>
  <si>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</si>
  <si>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</si>
  <si>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</si>
  <si>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</si>
  <si>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</si>
  <si>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</si>
  <si>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</si>
  <si>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</si>
  <si>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</si>
  <si>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</si>
  <si>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</si>
  <si>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</si>
  <si>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</si>
  <si>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</si>
  <si>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</si>
  <si>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</si>
  <si>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</si>
  <si>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</si>
  <si>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</si>
  <si>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</si>
  <si>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</si>
  <si>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</si>
  <si>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</si>
  <si>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</si>
  <si>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</si>
  <si>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</si>
  <si>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</si>
  <si>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</si>
  <si>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</si>
  <si>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</si>
  <si>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</si>
  <si>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</si>
  <si>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</si>
  <si>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</si>
  <si>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</si>
  <si>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</si>
  <si>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</si>
  <si>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</si>
  <si>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</si>
  <si>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</si>
  <si>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</si>
  <si>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</si>
  <si>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</si>
  <si>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</si>
  <si>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</si>
  <si>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</si>
  <si>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</si>
  <si>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</si>
  <si>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</si>
  <si>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</si>
  <si>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</si>
  <si>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</si>
  <si>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</si>
  <si>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</si>
  <si>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</si>
  <si>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</si>
  <si>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</si>
  <si>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</si>
  <si>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</si>
  <si>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</si>
  <si>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</si>
  <si>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</si>
  <si>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</si>
  <si>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</si>
  <si>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</si>
  <si>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</si>
  <si>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</si>
  <si>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</si>
  <si>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</si>
  <si>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</si>
  <si>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</si>
  <si>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</si>
  <si>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</si>
  <si>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</si>
  <si>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</si>
  <si>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</si>
  <si>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</si>
  <si>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</si>
  <si>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</si>
  <si>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</si>
  <si>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</si>
  <si>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</si>
  <si>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</si>
  <si>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</si>
  <si>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</si>
  <si>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</si>
  <si>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</si>
  <si>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</si>
  <si>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</si>
  <si>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</si>
  <si>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</si>
  <si>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</si>
  <si>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</si>
  <si>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</si>
  <si>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</si>
  <si>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</si>
  <si>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</si>
  <si>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</si>
  <si>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</si>
  <si>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</si>
  <si>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</si>
  <si>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</si>
  <si>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</si>
  <si>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</si>
  <si>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</si>
  <si>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</si>
  <si>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</si>
  <si>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</si>
  <si>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</si>
  <si>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</si>
  <si>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</si>
  <si>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</si>
  <si>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</si>
  <si>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</si>
  <si>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</si>
  <si>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</si>
  <si>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</si>
  <si>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</si>
  <si>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</si>
  <si>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</si>
  <si>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</si>
  <si>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</si>
  <si>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</si>
  <si>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</si>
  <si>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</si>
  <si>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</si>
  <si>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</si>
  <si>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</si>
  <si>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</si>
  <si>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</si>
  <si>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</si>
  <si>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</si>
  <si>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</si>
  <si>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</si>
  <si>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</si>
  <si>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</si>
  <si>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</si>
  <si>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</si>
  <si>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</si>
  <si>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</si>
  <si>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</si>
  <si>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</si>
  <si>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</si>
  <si>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</si>
  <si>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</si>
  <si>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</si>
  <si>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</si>
  <si>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</si>
  <si>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</si>
  <si>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</si>
  <si>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</si>
  <si>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</si>
  <si>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</si>
  <si>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</si>
  <si>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</si>
  <si>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</si>
  <si>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</si>
  <si>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</si>
  <si>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</si>
  <si>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</si>
  <si>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</si>
  <si>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</si>
  <si>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</si>
  <si>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</si>
  <si>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</si>
  <si>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</si>
  <si>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</si>
  <si>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</si>
  <si>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</si>
  <si>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</si>
  <si>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</si>
  <si>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</si>
  <si>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</si>
  <si>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</si>
  <si>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</si>
  <si>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</si>
  <si>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</si>
  <si>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</si>
  <si>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</si>
  <si>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</si>
  <si>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</si>
  <si>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</si>
  <si>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</si>
  <si>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</si>
  <si>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</si>
  <si>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</si>
  <si>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</si>
  <si>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</si>
  <si>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</si>
  <si>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</si>
  <si>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</si>
  <si>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</si>
  <si>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</si>
  <si>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</si>
  <si>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</si>
  <si>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</si>
  <si>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</si>
  <si>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</si>
  <si>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</si>
  <si>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</si>
  <si>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</si>
  <si>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</si>
  <si>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</si>
  <si>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</si>
  <si>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</si>
  <si>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</si>
  <si>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</si>
  <si>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</si>
  <si>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</si>
  <si>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</si>
  <si>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</si>
  <si>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</si>
  <si>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</si>
  <si>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</si>
  <si>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</si>
  <si>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</si>
  <si>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</si>
  <si>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</si>
  <si>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</si>
  <si>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</si>
  <si>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</si>
  <si>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</si>
  <si>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</si>
  <si>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</si>
  <si>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</si>
  <si>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</si>
  <si>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</si>
  <si>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</si>
  <si>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</si>
  <si>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</si>
  <si>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</si>
  <si>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</si>
  <si>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</si>
  <si>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</si>
  <si>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</si>
  <si>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</si>
  <si>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</si>
  <si>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</si>
  <si>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</si>
  <si>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</si>
  <si>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</si>
  <si>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</si>
  <si>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</si>
  <si>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</si>
  <si>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</si>
  <si>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</si>
  <si>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</si>
  <si>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</si>
  <si>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</si>
  <si>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</si>
  <si>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</si>
  <si>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</si>
  <si>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</si>
  <si>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</si>
  <si>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</si>
  <si>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</si>
  <si>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</si>
  <si>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</si>
  <si>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</si>
  <si>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</si>
  <si>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</si>
  <si>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</si>
  <si>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</si>
  <si>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</si>
  <si>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</si>
  <si>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</si>
  <si>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</si>
  <si>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</si>
  <si>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</si>
  <si>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</si>
  <si>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</si>
  <si>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</si>
  <si>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</si>
  <si>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</si>
  <si>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</si>
  <si>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</si>
  <si>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</si>
  <si>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</si>
  <si>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</si>
  <si>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</si>
  <si>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</si>
  <si>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</si>
  <si>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</si>
  <si>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</si>
  <si>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</si>
  <si>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</si>
  <si>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</si>
  <si>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</si>
  <si>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</si>
  <si>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</si>
  <si>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</si>
  <si>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</si>
  <si>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</si>
  <si>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</si>
  <si>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</si>
  <si>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</si>
  <si>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</si>
  <si>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</si>
  <si>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</si>
  <si>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</si>
  <si>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</si>
  <si>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</si>
  <si>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</si>
  <si>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</si>
  <si>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</si>
  <si>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</si>
  <si>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</si>
  <si>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</si>
  <si>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</si>
  <si>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</si>
  <si>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</si>
  <si>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</si>
  <si>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</si>
  <si>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</si>
  <si>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</si>
  <si>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</si>
  <si>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</si>
  <si>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</si>
  <si>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</si>
  <si>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</si>
  <si>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</si>
  <si>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</si>
  <si>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</si>
  <si>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</si>
  <si>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</si>
  <si>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</si>
  <si>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</si>
  <si>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</si>
  <si>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</si>
  <si>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</si>
  <si>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</si>
  <si>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</si>
  <si>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</si>
  <si>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</si>
  <si>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</si>
  <si>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</si>
  <si>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</si>
  <si>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</si>
  <si>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</si>
  <si>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</si>
  <si>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</si>
  <si>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</si>
  <si>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</si>
  <si>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</si>
  <si>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</si>
  <si>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</si>
  <si>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</si>
  <si>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</si>
  <si>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</si>
  <si>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</si>
  <si>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</si>
  <si>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</si>
  <si>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</si>
  <si>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</si>
  <si>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</si>
  <si>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</si>
  <si>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</si>
  <si>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</si>
  <si>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</si>
  <si>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</si>
  <si>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</si>
  <si>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</si>
  <si>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</si>
  <si>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</si>
  <si>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</si>
  <si>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</si>
  <si>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</si>
  <si>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</si>
  <si>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</si>
  <si>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</si>
  <si>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</si>
  <si>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</si>
  <si>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</si>
  <si>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</si>
  <si>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</si>
  <si>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</si>
  <si>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</si>
  <si>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</si>
  <si>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</si>
  <si>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</si>
  <si>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</si>
  <si>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</si>
  <si>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</si>
  <si>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</si>
  <si>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</si>
  <si>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</si>
  <si>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</si>
  <si>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</si>
  <si>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</si>
  <si>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</si>
  <si>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</si>
  <si>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</si>
  <si>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</si>
  <si>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</si>
  <si>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</si>
  <si>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</si>
  <si>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</si>
  <si>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</si>
  <si>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</si>
  <si>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</si>
  <si>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</si>
  <si>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</si>
  <si>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</si>
  <si>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</si>
  <si>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</si>
  <si>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</si>
  <si>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</si>
  <si>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</si>
  <si>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</si>
  <si>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</si>
  <si>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</si>
  <si>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</si>
  <si>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</si>
  <si>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</si>
  <si>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</si>
  <si>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</si>
  <si>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</si>
  <si>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</si>
  <si>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</si>
  <si>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</si>
  <si>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</si>
  <si>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</si>
  <si>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</si>
  <si>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</si>
  <si>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</si>
  <si>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</si>
  <si>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</si>
  <si>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</si>
  <si>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</si>
  <si>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</si>
  <si>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</si>
  <si>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</si>
  <si>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</si>
  <si>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</si>
  <si>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</si>
  <si>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</si>
  <si>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</si>
  <si>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</si>
  <si>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</si>
  <si>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</si>
  <si>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</si>
  <si>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</si>
  <si>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</si>
  <si>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</si>
  <si>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</si>
  <si>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</si>
  <si>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</si>
  <si>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</si>
  <si>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</si>
  <si>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</si>
  <si>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</si>
  <si>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</si>
  <si>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</si>
  <si>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</si>
  <si>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</si>
  <si>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</si>
  <si>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</si>
  <si>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</si>
  <si>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</si>
  <si>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</si>
  <si>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</si>
  <si>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</si>
  <si>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</si>
  <si>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</si>
  <si>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</si>
  <si>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</si>
  <si>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</si>
  <si>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</si>
  <si>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</si>
  <si>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</si>
  <si>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</si>
  <si>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</si>
  <si>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</si>
  <si>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</si>
  <si>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</si>
  <si>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</si>
  <si>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</si>
  <si>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</si>
  <si>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</si>
  <si>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</si>
  <si>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</si>
  <si>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</si>
  <si>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</si>
  <si>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</si>
  <si>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</si>
  <si>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</si>
  <si>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</si>
  <si>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</si>
  <si>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</si>
  <si>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</si>
  <si>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</si>
  <si>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</si>
  <si>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</si>
  <si>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</si>
  <si>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</si>
  <si>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</si>
  <si>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</si>
  <si>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</si>
  <si>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</si>
  <si>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</si>
  <si>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</si>
  <si>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</si>
  <si>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</si>
  <si>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</si>
  <si>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</si>
  <si>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</si>
  <si>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</si>
  <si>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</si>
  <si>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</si>
  <si>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</si>
  <si>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</si>
  <si>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</si>
  <si>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</si>
  <si>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</si>
  <si>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</si>
  <si>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</si>
  <si>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</si>
  <si>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</si>
  <si>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</si>
  <si>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</si>
  <si>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</si>
  <si>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</si>
  <si>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</si>
  <si>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</si>
  <si>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</si>
  <si>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</si>
  <si>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</si>
  <si>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</si>
  <si>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</si>
  <si>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</si>
  <si>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</si>
  <si>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</si>
  <si>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</si>
  <si>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</si>
  <si>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</si>
  <si>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</si>
  <si>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</si>
  <si>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</si>
  <si>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</si>
  <si>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</si>
  <si>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</si>
  <si>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</si>
  <si>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</si>
  <si>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</si>
  <si>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</si>
  <si>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</si>
  <si>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</si>
  <si>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</si>
  <si>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</si>
  <si>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</si>
  <si>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</si>
  <si>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</si>
  <si>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</si>
  <si>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</si>
  <si>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</si>
  <si>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</si>
  <si>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</si>
  <si>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</si>
  <si>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</si>
  <si>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</si>
  <si>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</si>
  <si>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</si>
  <si>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</si>
  <si>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</si>
  <si>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</si>
  <si>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</si>
  <si>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</si>
  <si>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</si>
  <si>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</si>
  <si>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</si>
  <si>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</si>
  <si>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</si>
  <si>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</si>
  <si>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</si>
  <si>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</si>
  <si>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</si>
  <si>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</si>
  <si>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</si>
  <si>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</si>
  <si>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</si>
  <si>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</si>
  <si>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</si>
  <si>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</si>
  <si>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</si>
  <si>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</si>
  <si>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</si>
  <si>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</si>
  <si>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</si>
  <si>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</si>
  <si>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</si>
  <si>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</si>
  <si>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</si>
  <si>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</si>
  <si>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</si>
  <si>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</si>
  <si>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</si>
  <si>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</si>
  <si>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</si>
  <si>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</si>
  <si>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</si>
  <si>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</si>
  <si>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</si>
  <si>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</si>
  <si>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</si>
  <si>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</si>
  <si>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</si>
  <si>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</si>
  <si>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</si>
  <si>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</si>
  <si>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</si>
  <si>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</si>
  <si>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</si>
  <si>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</si>
  <si>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</si>
  <si>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</si>
  <si>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</si>
  <si>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</si>
  <si>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</si>
  <si>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</si>
  <si>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</si>
  <si>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</si>
  <si>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</si>
  <si>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</si>
  <si>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</si>
  <si>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</si>
  <si>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</si>
  <si>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</si>
  <si>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</si>
  <si>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</si>
  <si>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</si>
  <si>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</si>
  <si>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</si>
  <si>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</si>
  <si>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</si>
  <si>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</si>
  <si>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</si>
  <si>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</si>
  <si>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</si>
  <si>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</si>
  <si>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</si>
  <si>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</si>
  <si>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</si>
  <si>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</si>
  <si>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</si>
  <si>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</si>
  <si>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</si>
  <si>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</si>
  <si>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</si>
  <si>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</si>
  <si>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</si>
  <si>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</si>
  <si>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</si>
  <si>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</si>
  <si>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</si>
  <si>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</si>
  <si>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</si>
  <si>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</si>
  <si>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</si>
  <si>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</si>
  <si>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</si>
  <si>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</si>
  <si>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</si>
  <si>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</si>
  <si>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</si>
  <si>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</si>
  <si>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</si>
  <si>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</si>
  <si>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</si>
  <si>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</si>
  <si>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</si>
  <si>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</si>
  <si>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</si>
  <si>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</si>
  <si>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</si>
  <si>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</si>
  <si>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</si>
  <si>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</si>
  <si>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</si>
  <si>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</si>
  <si>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</si>
  <si>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</si>
  <si>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</si>
  <si>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</si>
  <si>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</si>
  <si>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</si>
  <si>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</si>
  <si>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</si>
  <si>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</si>
  <si>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</si>
  <si>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</si>
  <si>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</si>
  <si>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</si>
  <si>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</si>
  <si>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</si>
  <si>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</si>
  <si>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</si>
  <si>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</si>
  <si>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</si>
  <si>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</si>
  <si>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</si>
  <si>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</si>
  <si>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</si>
  <si>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</si>
  <si>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</si>
  <si>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</si>
  <si>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</si>
  <si>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</si>
  <si>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</si>
  <si>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</si>
  <si>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</si>
  <si>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</si>
  <si>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</si>
  <si>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</si>
  <si>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</si>
  <si>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</si>
  <si>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</si>
  <si>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</si>
  <si>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</si>
  <si>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</si>
  <si>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</si>
  <si>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</si>
  <si>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</si>
  <si>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</si>
  <si>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</si>
  <si>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</si>
  <si>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</si>
  <si>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</si>
  <si>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</si>
  <si>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</si>
  <si>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</si>
  <si>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</si>
  <si>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</si>
  <si>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</si>
  <si>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</si>
  <si>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</si>
  <si>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</si>
  <si>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</si>
  <si>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</si>
  <si>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</si>
  <si>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</si>
  <si>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</si>
  <si>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</si>
  <si>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</si>
  <si>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</si>
  <si>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</si>
  <si>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</si>
  <si>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</si>
  <si>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</si>
  <si>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</si>
  <si>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</si>
  <si>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</si>
  <si>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</si>
  <si>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</si>
  <si>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</si>
  <si>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</si>
  <si>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</si>
  <si>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</si>
  <si>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</si>
  <si>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</si>
  <si>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</si>
  <si>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</si>
  <si>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</si>
  <si>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</si>
  <si>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</si>
  <si>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</si>
  <si>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</si>
  <si>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</si>
  <si>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</si>
  <si>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</si>
  <si>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</si>
  <si>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</si>
  <si>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</si>
  <si>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</si>
  <si>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</si>
  <si>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</si>
  <si>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</si>
  <si>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</si>
  <si>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</si>
  <si>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</si>
  <si>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</si>
  <si>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</si>
  <si>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</si>
  <si>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</si>
  <si>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</si>
  <si>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</si>
  <si>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</si>
  <si>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</si>
  <si>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</si>
  <si>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</si>
  <si>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</si>
  <si>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</si>
  <si>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</si>
  <si>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</si>
  <si>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</si>
  <si>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</si>
  <si>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</si>
  <si>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</si>
  <si>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</si>
  <si>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</si>
  <si>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</si>
  <si>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</si>
  <si>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</si>
  <si>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</si>
  <si>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</si>
  <si>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</si>
  <si>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</si>
  <si>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</si>
  <si>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</si>
  <si>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</si>
  <si>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</si>
  <si>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</si>
  <si>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</si>
  <si>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</si>
  <si>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</si>
  <si>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</si>
  <si>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</si>
  <si>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</si>
  <si>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</si>
  <si>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</si>
  <si>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</si>
  <si>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</si>
  <si>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</si>
  <si>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</si>
  <si>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</si>
  <si>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</si>
  <si>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</si>
  <si>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</si>
  <si>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</si>
  <si>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</si>
  <si>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</si>
  <si>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</si>
  <si>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</si>
  <si>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</si>
  <si>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</si>
  <si>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</si>
  <si>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</si>
  <si>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</si>
  <si>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</si>
  <si>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</si>
  <si>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</si>
  <si>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</si>
  <si>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</si>
  <si>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</si>
  <si>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</si>
  <si>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</si>
  <si>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</si>
  <si>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</si>
  <si>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</si>
  <si>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</si>
  <si>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</si>
  <si>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</si>
  <si>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</si>
  <si>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</si>
  <si>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</si>
  <si>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</si>
  <si>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</si>
  <si>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</si>
  <si>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</si>
  <si>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</si>
  <si>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</si>
  <si>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</si>
  <si>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</si>
  <si>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</si>
  <si>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</si>
  <si>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</si>
  <si>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</si>
  <si>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</si>
  <si>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</si>
  <si>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</si>
  <si>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</si>
  <si>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</si>
  <si>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</si>
  <si>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</si>
  <si>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</si>
  <si>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</si>
  <si>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</si>
  <si>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</si>
  <si>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</si>
  <si>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</si>
  <si>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</si>
  <si>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</si>
  <si>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</si>
  <si>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</si>
  <si>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</si>
  <si>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</si>
  <si>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</si>
  <si>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</si>
  <si>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</si>
  <si>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</si>
  <si>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</si>
  <si>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</si>
  <si>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</si>
  <si>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</si>
  <si>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</si>
  <si>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</si>
  <si>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</si>
  <si>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</si>
  <si>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</si>
  <si>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</si>
  <si>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</si>
  <si>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</si>
  <si>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</si>
  <si>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</si>
  <si>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</si>
  <si>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</si>
  <si>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</si>
  <si>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</si>
  <si>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</si>
  <si>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</si>
  <si>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</si>
  <si>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</si>
  <si>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</si>
  <si>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</si>
  <si>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</si>
  <si>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</si>
  <si>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</si>
  <si>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</si>
  <si>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</si>
  <si>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</si>
  <si>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</si>
  <si>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</si>
  <si>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</si>
  <si>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</si>
  <si>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</si>
  <si>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</si>
  <si>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</si>
  <si>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</si>
  <si>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</si>
  <si>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</si>
  <si>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</si>
  <si>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</si>
  <si>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</si>
  <si>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</si>
  <si>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</si>
  <si>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</si>
  <si>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</si>
  <si>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</si>
  <si>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</si>
  <si>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</si>
  <si>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</si>
  <si>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</si>
  <si>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</si>
  <si>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</si>
  <si>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</si>
  <si>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</si>
  <si>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</si>
  <si>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</si>
  <si>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</si>
  <si>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</si>
  <si>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</si>
  <si>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</si>
  <si>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</si>
  <si>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</si>
  <si>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</si>
  <si>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</si>
  <si>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</si>
  <si>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</si>
  <si>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</si>
  <si>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</si>
  <si>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</si>
  <si>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</si>
  <si>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</si>
  <si>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</si>
  <si>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</si>
  <si>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</si>
  <si>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</si>
  <si>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</si>
  <si>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</si>
  <si>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</si>
  <si>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</si>
  <si>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</si>
  <si>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</si>
  <si>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</si>
  <si>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</si>
  <si>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</si>
  <si>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</si>
  <si>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</si>
  <si>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</si>
  <si>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</si>
  <si>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</si>
  <si>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</si>
  <si>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</si>
  <si>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</si>
  <si>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</si>
  <si>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</si>
  <si>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</si>
  <si>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</si>
  <si>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</si>
  <si>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</si>
  <si>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</si>
  <si>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</si>
  <si>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</si>
  <si>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</si>
  <si>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</si>
  <si>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</si>
  <si>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</si>
  <si>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</si>
  <si>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</si>
  <si>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</si>
  <si>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</si>
  <si>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</si>
  <si>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</si>
  <si>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</si>
  <si>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</si>
  <si>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</si>
  <si>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</si>
  <si>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</si>
  <si>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</si>
  <si>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</si>
  <si>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</si>
  <si>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</si>
  <si>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</si>
  <si>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</si>
  <si>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</si>
  <si>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</si>
  <si>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</si>
  <si>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</si>
  <si>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</si>
  <si>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</si>
  <si>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</si>
  <si>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</si>
  <si>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</si>
  <si>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</si>
  <si>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</si>
  <si>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</si>
  <si>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</si>
  <si>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</si>
  <si>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</si>
  <si>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</si>
  <si>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</si>
  <si>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</si>
  <si>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</si>
  <si>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</si>
  <si>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</si>
  <si>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</si>
  <si>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</si>
  <si>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</si>
  <si>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</si>
  <si>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</si>
  <si>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</si>
  <si>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</si>
  <si>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</si>
  <si>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</si>
  <si>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</si>
  <si>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</si>
  <si>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</si>
  <si>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</si>
  <si>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</si>
  <si>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</si>
  <si>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</si>
  <si>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</si>
  <si>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</si>
  <si>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</si>
  <si>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</si>
  <si>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</si>
  <si>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</si>
  <si>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</si>
  <si>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</si>
  <si>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</si>
  <si>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</si>
  <si>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</si>
  <si>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</si>
  <si>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</si>
  <si>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</si>
  <si>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</si>
  <si>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</si>
  <si>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</si>
  <si>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</si>
  <si>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</si>
  <si>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</si>
  <si>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</si>
  <si>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</si>
  <si>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</si>
  <si>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</si>
  <si>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</si>
  <si>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</si>
  <si>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</si>
  <si>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</si>
  <si>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</si>
  <si>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</si>
  <si>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</si>
  <si>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</si>
  <si>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</si>
  <si>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</si>
  <si>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</si>
  <si>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</si>
  <si>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</si>
  <si>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</si>
  <si>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</si>
  <si>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</si>
  <si>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</si>
  <si>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</si>
  <si>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</si>
  <si>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</si>
  <si>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</si>
  <si>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</si>
  <si>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</si>
  <si>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</si>
  <si>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</si>
  <si>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</si>
  <si>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</si>
  <si>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</si>
  <si>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</si>
  <si>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</si>
  <si>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</si>
  <si>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</si>
  <si>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</si>
  <si>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</si>
  <si>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</si>
  <si>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</si>
  <si>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</si>
  <si>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</si>
  <si>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</si>
  <si>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</si>
  <si>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</si>
  <si>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</si>
  <si>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</si>
  <si>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</si>
  <si>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</si>
  <si>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</si>
  <si>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</si>
  <si>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</si>
  <si>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</si>
  <si>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</si>
  <si>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</si>
  <si>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</si>
  <si>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</si>
  <si>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</si>
  <si>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</si>
  <si>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</si>
  <si>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</si>
  <si>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</si>
  <si>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</si>
  <si>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</si>
  <si>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</si>
  <si>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</si>
  <si>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</si>
  <si>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</si>
  <si>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</si>
  <si>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</si>
  <si>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</si>
  <si>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</si>
  <si>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</si>
  <si>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</si>
  <si>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</si>
  <si>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</si>
  <si>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</si>
  <si>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</si>
  <si>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</si>
  <si>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</si>
  <si>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</si>
  <si>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</si>
  <si>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</si>
  <si>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</si>
  <si>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</si>
  <si>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</si>
  <si>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</si>
  <si>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</si>
  <si>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</si>
  <si>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</si>
  <si>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</si>
  <si>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</si>
  <si>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</si>
  <si>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</si>
  <si>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</si>
  <si>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</si>
  <si>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</si>
  <si>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</si>
  <si>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</si>
  <si>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</si>
  <si>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</si>
  <si>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</si>
  <si>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</si>
  <si>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</si>
  <si>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</si>
  <si>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</si>
  <si>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</si>
  <si>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</si>
  <si>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</si>
  <si>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</si>
  <si>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</si>
  <si>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</si>
  <si>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</si>
  <si>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</si>
  <si>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</si>
  <si>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</si>
  <si>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</si>
  <si>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</si>
  <si>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</si>
  <si>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</si>
  <si>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</si>
  <si>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</si>
  <si>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</si>
  <si>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</si>
  <si>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</si>
  <si>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</si>
  <si>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</si>
  <si>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</si>
  <si>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</si>
  <si>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</si>
  <si>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</si>
  <si>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</si>
  <si>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</si>
  <si>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</si>
  <si>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</si>
  <si>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</si>
  <si>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</si>
  <si>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</si>
  <si>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</si>
  <si>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</si>
  <si>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</si>
  <si>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</si>
  <si>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</si>
  <si>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</si>
  <si>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</si>
  <si>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</si>
  <si>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</si>
  <si>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</si>
  <si>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</si>
  <si>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</si>
  <si>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</si>
  <si>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</si>
  <si>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</si>
  <si>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</si>
  <si>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</si>
  <si>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</si>
  <si>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</si>
  <si>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</si>
  <si>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</si>
  <si>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</si>
  <si>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</si>
  <si>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</si>
  <si>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</si>
  <si>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</si>
  <si>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</si>
  <si>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</si>
  <si>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</si>
  <si>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</si>
  <si>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</si>
  <si>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</si>
  <si>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</si>
  <si>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</si>
  <si>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</si>
  <si>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</si>
  <si>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</si>
  <si>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</si>
  <si>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</si>
  <si>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</si>
  <si>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</si>
  <si>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</si>
  <si>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</si>
  <si>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</si>
  <si>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</si>
  <si>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</si>
  <si>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</si>
  <si>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</si>
  <si>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</si>
  <si>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</si>
  <si>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</si>
  <si>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</si>
  <si>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</si>
  <si>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</si>
  <si>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</si>
  <si>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</si>
  <si>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</si>
  <si>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</si>
  <si>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</si>
  <si>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</si>
  <si>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</si>
  <si>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</si>
  <si>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</si>
  <si>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</si>
  <si>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</si>
  <si>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</si>
  <si>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</si>
  <si>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</si>
  <si>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</si>
  <si>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</si>
  <si>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</si>
  <si>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</si>
  <si>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</si>
  <si>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</si>
  <si>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</si>
  <si>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</si>
  <si>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</si>
  <si>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</si>
  <si>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</si>
  <si>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</si>
  <si>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</si>
  <si>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</si>
  <si>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</si>
  <si>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</si>
  <si>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</si>
  <si>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</si>
  <si>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</si>
  <si>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</si>
  <si>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</si>
  <si>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</si>
  <si>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</si>
  <si>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</si>
  <si>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</si>
  <si>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</si>
  <si>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</si>
  <si>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</si>
  <si>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</si>
  <si>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</si>
  <si>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</si>
  <si>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</si>
  <si>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</si>
  <si>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</si>
  <si>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</si>
  <si>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</si>
  <si>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</si>
  <si>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</si>
  <si>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</si>
  <si>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</si>
  <si>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</si>
  <si>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</si>
  <si>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</si>
  <si>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</si>
  <si>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</si>
  <si>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</si>
  <si>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</si>
  <si>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</si>
  <si>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</si>
  <si>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</si>
  <si>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</si>
  <si>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</si>
  <si>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</si>
  <si>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</si>
  <si>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</si>
  <si>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</si>
  <si>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</si>
  <si>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</si>
  <si>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</si>
  <si>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</si>
  <si>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</si>
  <si>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</si>
  <si>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</si>
  <si>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</si>
  <si>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</si>
  <si>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</si>
  <si>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</si>
  <si>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</si>
  <si>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</si>
  <si>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</si>
  <si>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</si>
  <si>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</si>
  <si>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</si>
  <si>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</si>
  <si>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</si>
  <si>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</si>
  <si>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</si>
  <si>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</si>
  <si>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</si>
  <si>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</si>
  <si>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</si>
  <si>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</si>
  <si>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</si>
  <si>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</si>
  <si>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</si>
  <si>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</si>
  <si>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</si>
  <si>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</si>
  <si>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</si>
  <si>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</si>
  <si>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</si>
  <si>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</si>
  <si>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</si>
  <si>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</si>
  <si>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</si>
  <si>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</si>
  <si>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</si>
  <si>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</si>
  <si>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</si>
  <si>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</si>
  <si>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</si>
  <si>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</si>
  <si>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</si>
  <si>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</si>
  <si>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</si>
  <si>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</si>
  <si>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</si>
  <si>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</si>
  <si>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</si>
  <si>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</si>
  <si>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</si>
  <si>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</si>
  <si>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</si>
  <si>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</si>
  <si>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</si>
  <si>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</si>
  <si>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</si>
  <si>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</si>
  <si>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</si>
  <si>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</si>
  <si>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</si>
  <si>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</si>
  <si>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</si>
  <si>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</si>
  <si>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</si>
  <si>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</si>
  <si>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</si>
  <si>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</si>
  <si>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</si>
  <si>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</si>
  <si>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</si>
  <si>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</si>
  <si>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</si>
  <si>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</si>
  <si>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</si>
  <si>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</si>
  <si>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</si>
  <si>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</si>
  <si>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</si>
  <si>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</si>
  <si>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</si>
  <si>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</si>
  <si>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</si>
  <si>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</si>
  <si>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</si>
  <si>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</si>
  <si>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</si>
  <si>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</si>
  <si>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</si>
  <si>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</si>
  <si>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</si>
  <si>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</si>
  <si>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</si>
  <si>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</si>
  <si>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</si>
  <si>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</si>
  <si>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</si>
  <si>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</si>
  <si>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</si>
  <si>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</si>
  <si>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</si>
  <si>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</si>
  <si>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</si>
  <si>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</si>
  <si>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</si>
  <si>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</si>
  <si>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</si>
  <si>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</si>
  <si>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</si>
  <si>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</si>
  <si>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</si>
  <si>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</si>
  <si>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</si>
  <si>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</si>
  <si>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</si>
  <si>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</si>
  <si>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</si>
  <si>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</si>
  <si>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</si>
  <si>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</si>
  <si>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</si>
  <si>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</si>
  <si>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</si>
  <si>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</si>
  <si>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</si>
  <si>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</si>
  <si>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</si>
  <si>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</si>
  <si>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</si>
  <si>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</si>
  <si>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</si>
  <si>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</si>
  <si>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</si>
  <si>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</si>
  <si>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</si>
  <si>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</si>
  <si>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</si>
  <si>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</si>
  <si>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</si>
  <si>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</si>
  <si>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</si>
  <si>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</si>
  <si>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</si>
  <si>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</si>
  <si>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</si>
  <si>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</si>
  <si>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</si>
  <si>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</si>
  <si>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</si>
  <si>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</si>
  <si>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</si>
  <si>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</si>
  <si>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</si>
  <si>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</si>
  <si>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</si>
  <si>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</si>
  <si>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</si>
  <si>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</si>
  <si>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</si>
  <si>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</si>
  <si>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</si>
  <si>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</si>
  <si>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</si>
  <si>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</si>
  <si>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</si>
  <si>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</si>
  <si>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</si>
  <si>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</si>
  <si>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</si>
  <si>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</si>
  <si>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</si>
  <si>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</si>
  <si>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</si>
  <si>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</si>
  <si>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</si>
  <si>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</si>
  <si>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</si>
  <si>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</si>
  <si>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</si>
  <si>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</si>
  <si>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</si>
  <si>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</si>
  <si>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</si>
  <si>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</si>
  <si>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</si>
  <si>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</si>
  <si>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</si>
  <si>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</si>
  <si>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</si>
  <si>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</si>
  <si>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</si>
  <si>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</si>
  <si>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</si>
  <si>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</si>
  <si>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</si>
  <si>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</si>
  <si>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</si>
  <si>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</si>
  <si>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</si>
  <si>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</si>
  <si>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</si>
  <si>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</si>
  <si>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</si>
  <si>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</si>
  <si>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</si>
  <si>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</si>
  <si>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</si>
  <si>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</si>
  <si>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</si>
  <si>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</si>
  <si>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</si>
  <si>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</si>
  <si>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</si>
  <si>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</si>
  <si>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</si>
  <si>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</si>
  <si>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</si>
  <si>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</si>
  <si>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</si>
  <si>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</si>
  <si>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</si>
  <si>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</si>
  <si>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</si>
  <si>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</si>
  <si>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</si>
  <si>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</si>
  <si>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</si>
  <si>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</si>
  <si>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</si>
  <si>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</si>
  <si>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</si>
  <si>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</si>
  <si>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</si>
  <si>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</si>
  <si>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</si>
  <si>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</si>
  <si>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</si>
  <si>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</si>
  <si>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</si>
  <si>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</si>
  <si>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</si>
  <si>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</si>
  <si>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</si>
  <si>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</si>
  <si>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</si>
  <si>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</si>
  <si>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</si>
  <si>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</si>
  <si>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</si>
  <si>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</si>
  <si>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</si>
  <si>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</si>
  <si>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</si>
  <si>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</si>
  <si>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</si>
  <si>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</si>
  <si>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</si>
  <si>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</si>
  <si>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</si>
  <si>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</si>
  <si>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</si>
  <si>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</si>
  <si>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</si>
  <si>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</si>
  <si>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</si>
  <si>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</si>
  <si>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</si>
  <si>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</si>
  <si>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</si>
  <si>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</si>
  <si>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</si>
  <si>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</si>
  <si>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</si>
  <si>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</si>
  <si>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</si>
  <si>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</si>
  <si>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</si>
  <si>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</si>
  <si>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</si>
  <si>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</si>
  <si>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</si>
  <si>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</si>
  <si>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</si>
  <si>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</si>
  <si>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</si>
  <si>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</si>
  <si>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</si>
  <si>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</si>
  <si>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</si>
  <si>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</si>
  <si>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</si>
  <si>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</si>
  <si>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</si>
  <si>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</si>
  <si>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</si>
  <si>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</si>
  <si>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</si>
  <si>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</si>
  <si>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</si>
  <si>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</si>
  <si>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</si>
  <si>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</si>
  <si>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</si>
  <si>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</si>
  <si>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</si>
  <si>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</si>
  <si>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</si>
  <si>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</si>
  <si>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</si>
  <si>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</si>
  <si>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</si>
  <si>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</si>
  <si>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</si>
  <si>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</si>
  <si>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</si>
  <si>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</si>
  <si>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</si>
  <si>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</si>
  <si>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</si>
  <si>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</si>
  <si>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</si>
  <si>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</si>
  <si>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</si>
  <si>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</si>
  <si>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</si>
  <si>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</si>
  <si>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</si>
  <si>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</si>
  <si>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</si>
  <si>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</si>
  <si>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</si>
  <si>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</si>
  <si>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</si>
  <si>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</si>
  <si>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</si>
  <si>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</si>
  <si>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</si>
  <si>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</si>
  <si>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</si>
  <si>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</si>
  <si>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</si>
  <si>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</si>
  <si>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</si>
  <si>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</si>
  <si>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</si>
  <si>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</si>
  <si>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</si>
  <si>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</si>
  <si>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</si>
  <si>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</si>
  <si>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</si>
  <si>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</si>
  <si>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</si>
  <si>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</si>
  <si>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</si>
  <si>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</si>
  <si>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</si>
  <si>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</si>
  <si>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</si>
  <si>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</si>
  <si>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</si>
  <si>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</si>
  <si>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</si>
  <si>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</si>
  <si>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</si>
  <si>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</si>
  <si>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</si>
  <si>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</si>
  <si>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</si>
  <si>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</si>
  <si>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</si>
  <si>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</si>
  <si>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</si>
  <si>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</si>
  <si>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</si>
  <si>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</si>
  <si>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</si>
  <si>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</si>
  <si>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</si>
  <si>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</si>
  <si>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</si>
  <si>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</si>
  <si>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</si>
  <si>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</si>
  <si>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</si>
  <si>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</si>
  <si>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</si>
  <si>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</si>
  <si>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</si>
  <si>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</si>
  <si>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</si>
  <si>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</si>
  <si>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</si>
  <si>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</si>
  <si>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</si>
  <si>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</si>
  <si>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</si>
  <si>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</si>
  <si>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</si>
  <si>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</si>
  <si>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</si>
  <si>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</si>
  <si>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</si>
  <si>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</si>
  <si>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</si>
  <si>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</si>
  <si>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</si>
  <si>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</si>
  <si>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</si>
  <si>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</si>
  <si>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</si>
  <si>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</si>
  <si>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</si>
  <si>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</si>
  <si>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</si>
  <si>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</si>
  <si>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</si>
  <si>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</si>
  <si>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</si>
  <si>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</si>
  <si>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</si>
  <si>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</si>
  <si>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</si>
  <si>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</si>
  <si>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</si>
  <si>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</si>
  <si>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</si>
  <si>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</si>
  <si>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</si>
  <si>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</si>
  <si>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</si>
  <si>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</si>
  <si>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</si>
  <si>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</si>
  <si>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</si>
  <si>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</si>
  <si>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</si>
  <si>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</si>
  <si>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</si>
  <si>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</si>
  <si>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</si>
  <si>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</si>
  <si>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</si>
  <si>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</si>
  <si>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</si>
  <si>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</si>
  <si>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</si>
  <si>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</si>
  <si>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</si>
  <si>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</si>
  <si>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</si>
  <si>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</si>
  <si>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</si>
  <si>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</si>
  <si>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</si>
  <si>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</si>
  <si>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</si>
  <si>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</si>
  <si>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</si>
  <si>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</si>
  <si>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</si>
  <si>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</si>
  <si>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</si>
  <si>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</si>
  <si>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</si>
  <si>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</si>
  <si>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</si>
  <si>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</si>
  <si>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</si>
  <si>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</si>
  <si>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</si>
  <si>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</si>
  <si>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</si>
  <si>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</si>
  <si>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</si>
  <si>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</si>
  <si>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</si>
  <si>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</si>
  <si>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</si>
  <si>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</si>
  <si>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</si>
  <si>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</si>
  <si>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</si>
  <si>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</si>
  <si>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</si>
  <si>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</si>
  <si>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</si>
  <si>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</si>
  <si>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</si>
  <si>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</si>
  <si>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</si>
  <si>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</si>
  <si>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</si>
  <si>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</si>
  <si>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</si>
  <si>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</si>
  <si>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</si>
  <si>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</si>
  <si>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</si>
  <si>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</si>
  <si>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</si>
  <si>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</si>
  <si>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</si>
  <si>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</si>
  <si>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</si>
  <si>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</si>
  <si>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</si>
  <si>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</si>
  <si>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</si>
  <si>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</si>
  <si>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</si>
  <si>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</si>
  <si>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</si>
  <si>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</si>
  <si>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</si>
  <si>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</si>
  <si>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</si>
  <si>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</si>
  <si>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</si>
  <si>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</si>
  <si>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</si>
  <si>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</si>
  <si>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</si>
  <si>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</si>
  <si>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</si>
  <si>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</si>
  <si>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</si>
  <si>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</si>
  <si>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</si>
  <si>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</si>
  <si>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</si>
  <si>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</si>
  <si>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</si>
  <si>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</si>
  <si>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</si>
  <si>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</si>
  <si>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</si>
  <si>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</si>
  <si>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</si>
  <si>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</si>
  <si>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</si>
  <si>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</si>
  <si>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</si>
  <si>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</si>
  <si>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</si>
  <si>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</si>
  <si>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</si>
  <si>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</si>
  <si>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</si>
  <si>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</si>
  <si>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</si>
  <si>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</si>
  <si>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</si>
  <si>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</si>
  <si>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</si>
  <si>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</si>
  <si>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</si>
  <si>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</si>
  <si>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</si>
  <si>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</si>
  <si>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</si>
  <si>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</si>
  <si>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</si>
  <si>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</si>
  <si>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</si>
  <si>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</si>
  <si>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</si>
  <si>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</si>
  <si>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</si>
  <si>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</si>
  <si>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</si>
  <si>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</si>
  <si>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</si>
  <si>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</si>
  <si>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</si>
  <si>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</si>
  <si>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</si>
  <si>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</si>
  <si>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</si>
  <si>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</si>
  <si>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</si>
  <si>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</si>
  <si>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</si>
  <si>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</si>
  <si>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</si>
  <si>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</si>
  <si>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</si>
  <si>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</si>
  <si>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</si>
  <si>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</si>
  <si>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</si>
  <si>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</si>
  <si>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</si>
  <si>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</si>
  <si>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</si>
  <si>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</si>
  <si>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</si>
  <si>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</si>
  <si>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</si>
  <si>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</si>
  <si>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</si>
  <si>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</si>
  <si>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</si>
  <si>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</si>
  <si>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</si>
  <si>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</si>
  <si>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</si>
  <si>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</si>
  <si>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</si>
  <si>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</si>
  <si>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</si>
  <si>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</si>
  <si>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</si>
  <si>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</si>
  <si>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</si>
  <si>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</si>
  <si>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</si>
  <si>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</si>
  <si>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</si>
  <si>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</si>
  <si>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</si>
  <si>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</si>
  <si>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</si>
  <si>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</si>
  <si>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</si>
  <si>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</si>
  <si>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</si>
  <si>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</si>
  <si>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</si>
  <si>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</si>
  <si>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</si>
  <si>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</si>
  <si>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</si>
  <si>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</si>
  <si>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</si>
  <si>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</si>
  <si>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</si>
  <si>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</si>
  <si>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</si>
  <si>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</si>
  <si>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</si>
  <si>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</si>
  <si>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</si>
  <si>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</si>
  <si>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</si>
  <si>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</si>
  <si>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</si>
  <si>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</si>
  <si>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</si>
  <si>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</si>
  <si>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</si>
  <si>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</si>
  <si>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</si>
  <si>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</si>
  <si>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</si>
  <si>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</si>
  <si>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</si>
  <si>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</si>
  <si>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</si>
  <si>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</si>
  <si>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</si>
  <si>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</si>
  <si>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</si>
  <si>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</si>
  <si>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</si>
  <si>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</si>
  <si>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</si>
  <si>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</si>
  <si>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</si>
  <si>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</si>
  <si>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</si>
  <si>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</si>
  <si>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</si>
  <si>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</si>
  <si>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</si>
  <si>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</si>
  <si>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</si>
  <si>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</si>
  <si>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</si>
  <si>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</si>
  <si>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</si>
  <si>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</si>
  <si>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</si>
  <si>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</si>
  <si>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</si>
  <si>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</si>
  <si>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</si>
  <si>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</si>
  <si>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</si>
  <si>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</si>
  <si>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</si>
  <si>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</si>
  <si>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</si>
  <si>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</si>
  <si>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</si>
  <si>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</si>
  <si>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</si>
  <si>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</si>
  <si>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</si>
  <si>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</si>
  <si>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</si>
  <si>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</si>
  <si>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</si>
  <si>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</si>
  <si>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</si>
  <si>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</si>
  <si>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</si>
  <si>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</si>
  <si>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</si>
  <si>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</si>
  <si>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</si>
  <si>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</si>
  <si>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</si>
  <si>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</si>
  <si>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</si>
  <si>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</si>
  <si>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</si>
  <si>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</si>
  <si>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</si>
  <si>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</si>
  <si>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</si>
  <si>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</si>
  <si>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</si>
  <si>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</si>
  <si>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</si>
  <si>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</si>
  <si>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</si>
  <si>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</si>
  <si>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</si>
  <si>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</si>
  <si>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</si>
  <si>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</si>
  <si>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</si>
  <si>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</si>
  <si>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</si>
  <si>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</si>
  <si>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</si>
  <si>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</si>
  <si>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</si>
  <si>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</si>
  <si>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</si>
  <si>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</si>
  <si>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</si>
  <si>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</si>
  <si>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</si>
  <si>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</si>
  <si>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</si>
  <si>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</si>
  <si>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</si>
  <si>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</si>
  <si>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</si>
  <si>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</si>
  <si>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</si>
  <si>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</si>
  <si>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</si>
  <si>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</si>
  <si>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</si>
  <si>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</si>
  <si>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</si>
  <si>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</si>
  <si>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</si>
  <si>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</si>
  <si>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</si>
  <si>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</si>
  <si>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</si>
  <si>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</si>
  <si>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</si>
  <si>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</si>
  <si>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</si>
  <si>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</si>
  <si>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</si>
  <si>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</si>
  <si>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</si>
  <si>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</si>
  <si>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</si>
  <si>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</si>
  <si>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</si>
  <si>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</si>
  <si>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</si>
  <si>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</si>
  <si>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</si>
  <si>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</si>
  <si>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</si>
  <si>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</si>
  <si>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</si>
  <si>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</si>
  <si>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</si>
  <si>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</si>
  <si>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</si>
  <si>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</si>
  <si>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</si>
  <si>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</si>
  <si>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</si>
  <si>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</si>
  <si>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</si>
  <si>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</si>
  <si>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</si>
  <si>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</si>
  <si>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</si>
  <si>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</si>
  <si>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</si>
  <si>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</si>
  <si>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</si>
  <si>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</si>
  <si>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</si>
  <si>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</si>
  <si>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</si>
  <si>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</si>
  <si>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</si>
  <si>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</si>
  <si>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</si>
  <si>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</si>
  <si>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</si>
  <si>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</si>
  <si>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</si>
  <si>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</si>
  <si>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</si>
  <si>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</si>
  <si>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</si>
  <si>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</si>
  <si>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</si>
  <si>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</si>
  <si>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</si>
  <si>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</si>
  <si>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</si>
  <si>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</si>
  <si>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</si>
  <si>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</si>
  <si>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</si>
  <si>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</si>
  <si>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</si>
  <si>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</si>
  <si>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</si>
  <si>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</si>
  <si>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</si>
  <si>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</si>
  <si>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</si>
  <si>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</si>
  <si>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</si>
  <si>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</si>
  <si>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</si>
  <si>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</si>
  <si>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</si>
  <si>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</si>
  <si>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</si>
  <si>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</si>
  <si>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</si>
  <si>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</si>
  <si>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</si>
  <si>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</si>
  <si>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</si>
  <si>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</si>
  <si>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</si>
  <si>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</si>
  <si>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</si>
  <si>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</si>
  <si>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</si>
  <si>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</si>
  <si>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</si>
  <si>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</si>
  <si>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</si>
  <si>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</si>
  <si>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</si>
  <si>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</si>
  <si>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</si>
  <si>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</si>
  <si>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</si>
  <si>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</si>
  <si>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</si>
  <si>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</si>
  <si>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</si>
  <si>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</si>
  <si>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</si>
  <si>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</si>
  <si>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</si>
  <si>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</si>
  <si>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</si>
  <si>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</si>
  <si>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</si>
  <si>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</si>
  <si>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</si>
  <si>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</si>
  <si>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</si>
  <si>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</si>
  <si>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</si>
  <si>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</si>
  <si>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</si>
  <si>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</si>
  <si>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</si>
  <si>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</si>
  <si>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</si>
  <si>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</si>
  <si>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</si>
  <si>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</si>
  <si>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</si>
  <si>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</si>
  <si>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</si>
  <si>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</si>
  <si>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</si>
  <si>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</si>
  <si>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</si>
  <si>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</si>
  <si>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</si>
  <si>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</si>
  <si>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</si>
  <si>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</si>
  <si>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</si>
  <si>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</si>
  <si>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</si>
  <si>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</si>
  <si>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</si>
  <si>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</si>
  <si>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</si>
  <si>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</si>
  <si>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</si>
  <si>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</si>
  <si>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</si>
  <si>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</si>
  <si>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</si>
  <si>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</si>
  <si>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</si>
  <si>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</si>
  <si>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</si>
  <si>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</si>
  <si>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</si>
  <si>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</si>
  <si>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</si>
  <si>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</si>
  <si>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</si>
  <si>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</si>
  <si>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</si>
  <si>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</si>
  <si>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</si>
  <si>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</si>
  <si>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</si>
  <si>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</si>
  <si>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</si>
  <si>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</si>
  <si>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</si>
  <si>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</si>
  <si>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</si>
  <si>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</si>
  <si>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</si>
  <si>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</si>
  <si>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</si>
  <si>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</si>
  <si>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</si>
  <si>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</si>
  <si>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</si>
  <si>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</si>
  <si>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</si>
  <si>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</si>
  <si>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</si>
  <si>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</si>
  <si>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</si>
  <si>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</si>
  <si>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</si>
  <si>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</si>
  <si>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</si>
  <si>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</si>
  <si>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</si>
  <si>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</si>
  <si>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</si>
  <si>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</si>
  <si>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</si>
  <si>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</si>
  <si>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</si>
  <si>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</si>
  <si>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</si>
  <si>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</si>
  <si>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</si>
  <si>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</si>
  <si>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</si>
  <si>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</si>
  <si>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</si>
  <si>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</si>
  <si>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</si>
  <si>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</si>
  <si>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</si>
  <si>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</si>
  <si>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</si>
  <si>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</si>
  <si>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</si>
  <si>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</si>
  <si>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</si>
  <si>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</si>
  <si>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</si>
  <si>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</si>
  <si>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</si>
  <si>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</si>
  <si>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</si>
  <si>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</si>
  <si>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</si>
  <si>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</si>
  <si>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</si>
  <si>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</si>
  <si>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</si>
  <si>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</si>
  <si>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</si>
  <si>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</si>
  <si>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</si>
  <si>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</si>
  <si>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</si>
  <si>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</si>
  <si>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</si>
  <si>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</si>
  <si>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</si>
  <si>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</si>
  <si>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</si>
  <si>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</si>
  <si>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</si>
  <si>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</si>
  <si>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</si>
  <si>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</si>
  <si>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</si>
  <si>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</si>
  <si>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</si>
  <si>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</si>
  <si>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</si>
  <si>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</si>
  <si>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</si>
  <si>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</si>
  <si>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</si>
  <si>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</si>
  <si>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</si>
  <si>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</si>
  <si>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</si>
  <si>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</si>
  <si>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</si>
  <si>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</si>
  <si>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</si>
  <si>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</si>
  <si>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</si>
  <si>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</si>
  <si>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</si>
  <si>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</si>
  <si>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</si>
  <si>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</si>
  <si>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</si>
  <si>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</si>
  <si>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</si>
  <si>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</si>
  <si>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</si>
  <si>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</si>
  <si>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</si>
  <si>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</si>
  <si>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</si>
  <si>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</si>
  <si>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</si>
  <si>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</si>
  <si>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</si>
  <si>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</si>
  <si>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</si>
  <si>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</si>
  <si>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</si>
  <si>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</si>
  <si>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</si>
  <si>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</si>
  <si>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</si>
  <si>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</si>
  <si>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</si>
  <si>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</si>
  <si>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</si>
  <si>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</si>
  <si>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</si>
  <si>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</si>
  <si>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</si>
  <si>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</si>
  <si>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</si>
  <si>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</si>
  <si>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</si>
  <si>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</si>
  <si>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</si>
  <si>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</si>
  <si>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</si>
  <si>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</si>
  <si>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</si>
  <si>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</si>
  <si>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</si>
  <si>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</si>
  <si>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</si>
  <si>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</si>
  <si>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</si>
  <si>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</si>
  <si>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</si>
  <si>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</si>
  <si>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</si>
  <si>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</si>
  <si>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</si>
  <si>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</si>
  <si>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</si>
  <si>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</si>
  <si>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</si>
  <si>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</si>
  <si>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</si>
  <si>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</si>
  <si>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</si>
  <si>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</si>
  <si>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</si>
  <si>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</si>
  <si>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</si>
  <si>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</si>
  <si>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</si>
  <si>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</si>
  <si>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</si>
  <si>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</si>
  <si>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</si>
  <si>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</si>
  <si>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</si>
  <si>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</si>
  <si>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</si>
  <si>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</si>
  <si>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</si>
  <si>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</si>
  <si>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</si>
  <si>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</si>
  <si>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</si>
  <si>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</si>
  <si>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</si>
  <si>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</si>
  <si>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</si>
  <si>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</si>
  <si>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</si>
  <si>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</si>
  <si>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</si>
  <si>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</si>
  <si>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</si>
  <si>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</si>
  <si>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</si>
  <si>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</si>
  <si>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</si>
  <si>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</si>
  <si>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</si>
  <si>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</si>
  <si>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</si>
  <si>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</si>
  <si>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</si>
  <si>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</si>
  <si>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</si>
  <si>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</si>
  <si>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</si>
  <si>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</si>
  <si>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</si>
  <si>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</si>
  <si>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</si>
  <si>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</si>
  <si>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</si>
  <si>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</si>
  <si>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</si>
  <si>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</si>
  <si>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</si>
  <si>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</si>
  <si>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</si>
  <si>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</si>
  <si>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</si>
  <si>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</si>
  <si>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</si>
  <si>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</si>
  <si>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</si>
  <si>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</si>
  <si>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</si>
  <si>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</si>
  <si>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</si>
  <si>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</si>
  <si>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</si>
  <si>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</si>
  <si>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</si>
  <si>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</si>
  <si>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</si>
  <si>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</si>
  <si>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</si>
  <si>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</si>
  <si>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</si>
  <si>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</si>
  <si>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</si>
  <si>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</si>
  <si>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</si>
  <si>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</si>
  <si>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</si>
  <si>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</si>
  <si>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</si>
  <si>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</si>
  <si>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</si>
  <si>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</si>
  <si>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</si>
  <si>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</si>
  <si>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</si>
  <si>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</si>
  <si>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</si>
  <si>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</si>
  <si>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</si>
  <si>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</si>
  <si>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</si>
  <si>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</si>
  <si>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</si>
  <si>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</si>
  <si>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</si>
  <si>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</si>
  <si>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</si>
  <si>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</si>
  <si>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</si>
  <si>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</si>
  <si>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</si>
  <si>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</si>
  <si>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</si>
  <si>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</si>
  <si>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</si>
  <si>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</si>
  <si>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</si>
  <si>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</si>
  <si>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</si>
  <si>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</si>
  <si>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</si>
  <si>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</si>
  <si>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</si>
  <si>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</si>
  <si>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</si>
  <si>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</si>
  <si>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</si>
  <si>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</si>
  <si>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</si>
  <si>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</si>
  <si>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</si>
  <si>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</si>
  <si>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</si>
  <si>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</si>
  <si>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</si>
  <si>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</si>
  <si>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</si>
  <si>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</si>
  <si>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</si>
  <si>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</si>
  <si>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</si>
  <si>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</si>
  <si>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</si>
  <si>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</si>
  <si>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</si>
  <si>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</si>
  <si>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</si>
  <si>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</si>
  <si>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</si>
  <si>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</si>
  <si>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</si>
  <si>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</si>
  <si>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</si>
  <si>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</si>
  <si>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</si>
  <si>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</si>
  <si>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</si>
  <si>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</si>
  <si>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</si>
  <si>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</si>
  <si>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</si>
  <si>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</si>
  <si>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</si>
  <si>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</si>
  <si>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</si>
  <si>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</si>
  <si>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</si>
  <si>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</si>
  <si>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</si>
  <si>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</si>
  <si>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</si>
  <si>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</si>
  <si>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</si>
  <si>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</si>
  <si>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</si>
  <si>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</si>
  <si>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</si>
  <si>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</si>
  <si>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</si>
  <si>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</si>
  <si>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</si>
  <si>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</si>
  <si>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</si>
  <si>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</si>
  <si>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</si>
  <si>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</si>
  <si>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</si>
  <si>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</si>
  <si>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</si>
  <si>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</si>
  <si>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</si>
  <si>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</si>
  <si>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</si>
  <si>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</si>
  <si>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</si>
  <si>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</si>
  <si>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</si>
  <si>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</si>
  <si>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</si>
  <si>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</si>
  <si>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</si>
  <si>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</si>
  <si>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</si>
  <si>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</si>
  <si>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</si>
  <si>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</si>
  <si>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</si>
  <si>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</si>
  <si>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</si>
  <si>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</si>
  <si>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</si>
  <si>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</si>
  <si>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</si>
  <si>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</si>
  <si>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</si>
  <si>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</si>
  <si>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</si>
  <si>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</si>
  <si>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</si>
  <si>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</si>
  <si>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</si>
  <si>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</si>
  <si>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</si>
  <si>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</si>
  <si>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</si>
  <si>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</si>
  <si>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</si>
  <si>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</si>
  <si>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</si>
  <si>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</si>
  <si>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</si>
  <si>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</si>
  <si>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</si>
  <si>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</si>
  <si>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</si>
  <si>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</si>
  <si>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</si>
  <si>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</si>
  <si>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</si>
  <si>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</si>
  <si>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</si>
  <si>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</si>
  <si>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</si>
  <si>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</si>
  <si>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</si>
  <si>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</si>
  <si>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</si>
  <si>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</si>
  <si>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</si>
  <si>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</si>
  <si>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</si>
  <si>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</si>
  <si>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</si>
  <si>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</si>
  <si>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</si>
  <si>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</si>
  <si>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</si>
  <si>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</si>
  <si>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</si>
  <si>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</si>
  <si>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</si>
  <si>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</si>
  <si>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</si>
  <si>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</si>
  <si>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</si>
  <si>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</si>
  <si>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</si>
  <si>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</si>
  <si>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</si>
  <si>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</si>
  <si>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</si>
  <si>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</si>
  <si>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</si>
  <si>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</si>
  <si>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</si>
  <si>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</si>
  <si>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</si>
  <si>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</si>
  <si>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</si>
  <si>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</si>
  <si>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</si>
  <si>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</si>
  <si>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</si>
  <si>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</si>
  <si>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</si>
  <si>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</si>
  <si>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</si>
  <si>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</si>
  <si>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</si>
  <si>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</si>
  <si>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</si>
  <si>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</si>
  <si>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</si>
  <si>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</si>
  <si>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</si>
  <si>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</si>
  <si>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</si>
  <si>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</si>
  <si>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</si>
  <si>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</si>
  <si>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</si>
  <si>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</si>
  <si>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</si>
  <si>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</si>
  <si>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</si>
  <si>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</si>
  <si>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</si>
  <si>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</si>
  <si>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</si>
  <si>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</si>
  <si>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</si>
  <si>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</si>
  <si>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</si>
  <si>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</si>
  <si>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</si>
  <si>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</si>
  <si>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</si>
  <si>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</si>
  <si>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</si>
  <si>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</si>
  <si>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</si>
  <si>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</si>
  <si>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</si>
  <si>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</si>
  <si>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</si>
  <si>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</si>
  <si>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</si>
  <si>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</si>
  <si>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</si>
  <si>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</si>
  <si>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</si>
  <si>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</si>
  <si>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</si>
  <si>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</si>
  <si>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</si>
  <si>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</si>
  <si>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</si>
  <si>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</si>
  <si>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</si>
  <si>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</si>
  <si>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</si>
  <si>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</si>
  <si>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</si>
  <si>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</si>
  <si>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</si>
  <si>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</si>
  <si>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</si>
  <si>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</si>
  <si>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</si>
  <si>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</si>
  <si>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</si>
  <si>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</si>
  <si>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</si>
  <si>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</si>
  <si>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</si>
  <si>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</si>
  <si>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</si>
  <si>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</si>
  <si>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</si>
  <si>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</si>
  <si>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</si>
  <si>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</si>
  <si>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</si>
  <si>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</si>
  <si>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</si>
  <si>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</si>
  <si>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</si>
  <si>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</si>
  <si>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</si>
  <si>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</si>
  <si>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</si>
  <si>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</si>
  <si>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</si>
  <si>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</si>
  <si>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</si>
  <si>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</si>
  <si>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</si>
  <si>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</si>
  <si>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</si>
  <si>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</si>
  <si>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</si>
  <si>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</si>
  <si>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</si>
  <si>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</si>
  <si>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</si>
  <si>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</si>
  <si>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</si>
  <si>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</si>
  <si>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</si>
  <si>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</si>
  <si>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</si>
  <si>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</si>
  <si>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</si>
  <si>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</si>
  <si>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</si>
  <si>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</si>
  <si>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</si>
  <si>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</si>
  <si>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</si>
  <si>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</si>
  <si>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</si>
  <si>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</si>
  <si>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</si>
  <si>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</si>
  <si>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</si>
  <si>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</si>
  <si>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</si>
  <si>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</si>
  <si>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</si>
  <si>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</si>
  <si>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</si>
  <si>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</si>
  <si>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</si>
  <si>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</si>
  <si>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</si>
  <si>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</si>
  <si>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</si>
  <si>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</si>
  <si>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</si>
  <si>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</si>
  <si>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</si>
  <si>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</si>
  <si>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</si>
  <si>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</si>
  <si>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</si>
  <si>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</si>
  <si>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</si>
  <si>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</si>
  <si>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</si>
  <si>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</si>
  <si>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</si>
  <si>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</si>
  <si>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</si>
  <si>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</si>
  <si>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</si>
  <si>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</si>
  <si>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</si>
  <si>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</si>
  <si>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</si>
  <si>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</si>
  <si>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</si>
  <si>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</si>
  <si>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</si>
  <si>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</si>
  <si>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</si>
  <si>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</si>
  <si>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</si>
  <si>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</si>
  <si>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</si>
  <si>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</si>
  <si>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</si>
  <si>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</si>
  <si>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</si>
  <si>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</si>
  <si>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</si>
  <si>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</si>
  <si>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</si>
  <si>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</si>
  <si>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</si>
  <si>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</si>
  <si>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</si>
  <si>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</si>
  <si>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</si>
  <si>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</si>
  <si>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</si>
  <si>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</si>
  <si>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</si>
  <si>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</si>
  <si>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</si>
  <si>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</si>
  <si>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</si>
  <si>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</si>
  <si>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</si>
  <si>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</si>
  <si>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</si>
  <si>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</si>
  <si>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</si>
  <si>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</si>
  <si>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</si>
  <si>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</si>
  <si>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</si>
  <si>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</si>
  <si>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</si>
  <si>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</si>
  <si>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</si>
  <si>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</si>
  <si>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</si>
  <si>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</si>
  <si>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</si>
  <si>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</si>
  <si>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</si>
  <si>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</si>
  <si>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</si>
  <si>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</si>
  <si>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</si>
  <si>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</si>
  <si>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</si>
  <si>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</si>
  <si>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</si>
  <si>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</si>
  <si>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</si>
  <si>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</si>
  <si>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</si>
  <si>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</si>
  <si>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</si>
  <si>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</si>
  <si>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</si>
  <si>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</si>
  <si>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</si>
  <si>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</si>
  <si>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</si>
  <si>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</si>
  <si>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</si>
  <si>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</si>
  <si>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</si>
  <si>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</si>
  <si>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</si>
  <si>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</si>
  <si>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</si>
  <si>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</si>
  <si>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</si>
  <si>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</si>
  <si>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</si>
  <si>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</si>
  <si>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</si>
  <si>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</si>
  <si>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</si>
  <si>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</si>
  <si>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</si>
  <si>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</si>
  <si>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</si>
  <si>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</si>
  <si>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</si>
  <si>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</si>
  <si>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</si>
  <si>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</si>
  <si>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</si>
  <si>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</si>
  <si>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</si>
  <si>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</si>
  <si>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</si>
  <si>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</si>
  <si>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</si>
  <si>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</si>
  <si>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</si>
  <si>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</si>
  <si>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</si>
  <si>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</si>
  <si>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</si>
  <si>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</si>
  <si>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</si>
  <si>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</si>
  <si>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</si>
  <si>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</si>
  <si>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</si>
  <si>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</si>
  <si>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</si>
  <si>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</si>
  <si>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</si>
  <si>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</si>
  <si>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</si>
  <si>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</si>
  <si>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</si>
  <si>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</si>
  <si>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</si>
  <si>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</si>
  <si>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</si>
  <si>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</si>
  <si>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</si>
  <si>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</si>
  <si>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</si>
  <si>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</si>
  <si>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</si>
  <si>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</si>
  <si>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</si>
  <si>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</si>
  <si>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</si>
  <si>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</si>
  <si>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</si>
  <si>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</si>
  <si>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</si>
  <si>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</si>
  <si>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</si>
  <si>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</si>
  <si>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</si>
  <si>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</si>
  <si>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</si>
  <si>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</si>
  <si>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</si>
  <si>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</si>
  <si>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</si>
  <si>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</si>
  <si>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</si>
  <si>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</si>
  <si>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</si>
  <si>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</si>
  <si>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</si>
  <si>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</si>
  <si>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</si>
  <si>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</si>
  <si>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</si>
  <si>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</si>
  <si>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</si>
  <si>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</si>
  <si>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</si>
  <si>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</si>
  <si>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</si>
  <si>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</si>
  <si>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</si>
  <si>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</si>
  <si>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</si>
  <si>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</si>
  <si>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</si>
  <si>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</si>
  <si>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</si>
  <si>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</si>
  <si>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</si>
  <si>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</si>
  <si>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</si>
  <si>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</si>
  <si>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</si>
  <si>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</si>
  <si>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</si>
  <si>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</si>
  <si>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</si>
  <si>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</si>
  <si>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</si>
  <si>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</si>
  <si>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</si>
  <si>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</si>
  <si>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</si>
  <si>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</si>
  <si>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</si>
  <si>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</si>
  <si>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</si>
  <si>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</si>
  <si>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</si>
  <si>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</si>
  <si>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</si>
  <si>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</si>
  <si>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</si>
  <si>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</si>
  <si>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</si>
  <si>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</si>
  <si>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</si>
  <si>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</si>
  <si>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</si>
  <si>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</si>
  <si>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</si>
  <si>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</si>
  <si>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</si>
  <si>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</si>
  <si>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</si>
  <si>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</si>
  <si>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</si>
  <si>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</si>
  <si>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</si>
  <si>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</si>
  <si>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</si>
  <si>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</si>
  <si>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</si>
  <si>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</si>
  <si>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</si>
  <si>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</si>
  <si>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</si>
  <si>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</si>
  <si>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</si>
  <si>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</si>
  <si>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</si>
  <si>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</si>
  <si>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</si>
  <si>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</si>
  <si>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</si>
  <si>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</si>
  <si>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</si>
  <si>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</si>
  <si>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</si>
  <si>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</si>
  <si>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</si>
  <si>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</si>
  <si>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</si>
  <si>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</si>
  <si>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</si>
  <si>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</si>
  <si>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</si>
  <si>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</si>
  <si>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</si>
  <si>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</si>
  <si>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</si>
  <si>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</si>
  <si>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</si>
  <si>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</si>
  <si>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</si>
  <si>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</si>
  <si>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</si>
  <si>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</si>
  <si>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</si>
  <si>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</si>
  <si>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</si>
  <si>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</si>
  <si>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</si>
  <si>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</si>
  <si>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</si>
  <si>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</si>
  <si>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</si>
  <si>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</si>
  <si>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</si>
  <si>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</si>
  <si>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</si>
  <si>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</si>
  <si>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</si>
  <si>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</si>
  <si>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</si>
  <si>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</si>
  <si>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</si>
  <si>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</si>
  <si>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</si>
  <si>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</si>
  <si>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</si>
  <si>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</si>
  <si>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</si>
  <si>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</si>
  <si>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</si>
  <si>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</si>
  <si>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</si>
  <si>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</si>
  <si>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</si>
  <si>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</si>
  <si>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</si>
  <si>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</si>
  <si>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</si>
  <si>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</si>
  <si>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</si>
  <si>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</si>
  <si>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</si>
  <si>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</si>
  <si>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</si>
  <si>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</si>
  <si>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</si>
  <si>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</si>
  <si>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</si>
  <si>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</si>
  <si>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</si>
  <si>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</si>
  <si>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</si>
  <si>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</si>
  <si>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</si>
  <si>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</si>
  <si>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</si>
  <si>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</si>
  <si>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</si>
  <si>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</si>
  <si>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</si>
  <si>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</si>
  <si>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</si>
  <si>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</si>
  <si>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</si>
  <si>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</si>
  <si>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</si>
  <si>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</si>
  <si>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</si>
  <si>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</si>
  <si>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</si>
  <si>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</si>
  <si>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</si>
  <si>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</si>
  <si>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</si>
  <si>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</si>
  <si>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</si>
  <si>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</si>
  <si>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</si>
  <si>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</si>
  <si>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</si>
  <si>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</si>
  <si>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</si>
  <si>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</si>
  <si>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</si>
  <si>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</si>
  <si>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</si>
  <si>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</si>
  <si>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</si>
  <si>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</si>
  <si>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</si>
  <si>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</si>
  <si>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</si>
  <si>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</si>
  <si>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</si>
  <si>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</si>
  <si>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</si>
  <si>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</si>
  <si>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</si>
  <si>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</si>
  <si>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</si>
  <si>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</si>
  <si>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</si>
  <si>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</si>
  <si>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</si>
  <si>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</si>
  <si>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</si>
  <si>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</si>
  <si>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</si>
  <si>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</si>
  <si>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</si>
  <si>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</si>
  <si>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</si>
  <si>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</si>
  <si>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</si>
  <si>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</si>
  <si>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</si>
  <si>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</si>
  <si>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</si>
  <si>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</si>
  <si>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</si>
  <si>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</si>
  <si>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</si>
  <si>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</si>
  <si>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</si>
  <si>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</si>
  <si>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</si>
  <si>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</si>
  <si>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</si>
  <si>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</si>
  <si>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</si>
  <si>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</si>
  <si>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</si>
  <si>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</si>
  <si>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</si>
  <si>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</si>
  <si>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</si>
  <si>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</si>
  <si>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</si>
  <si>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</si>
  <si>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</si>
  <si>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</si>
  <si>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</si>
  <si>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</si>
  <si>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</si>
  <si>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</si>
  <si>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</si>
  <si>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</si>
  <si>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</si>
  <si>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</si>
  <si>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</si>
  <si>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</si>
  <si>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</si>
  <si>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</si>
  <si>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</si>
  <si>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</si>
  <si>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</si>
  <si>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</si>
  <si>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</si>
  <si>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</si>
  <si>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</si>
  <si>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</si>
  <si>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</si>
  <si>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</si>
  <si>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</si>
  <si>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</si>
  <si>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</si>
  <si>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</si>
  <si>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</si>
  <si>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</si>
  <si>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</si>
  <si>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</si>
  <si>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</si>
  <si>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</si>
  <si>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</si>
  <si>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</si>
  <si>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</si>
  <si>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</si>
  <si>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</si>
  <si>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</si>
  <si>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</si>
  <si>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</si>
  <si>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</si>
  <si>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</si>
  <si>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</si>
  <si>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</si>
  <si>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</si>
  <si>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</si>
  <si>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</si>
  <si>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</si>
  <si>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</si>
  <si>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</si>
  <si>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</si>
  <si>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</si>
  <si>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</si>
  <si>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</si>
  <si>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</si>
  <si>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</si>
  <si>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</si>
  <si>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</si>
  <si>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</si>
  <si>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</si>
  <si>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</si>
  <si>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</si>
  <si>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</si>
  <si>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</si>
  <si>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</si>
  <si>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</si>
  <si>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</si>
  <si>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</si>
  <si>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</si>
  <si>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</si>
  <si>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</si>
  <si>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</si>
  <si>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</si>
  <si>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</si>
  <si>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</si>
  <si>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</si>
  <si>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</si>
  <si>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</si>
  <si>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</si>
  <si>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</si>
  <si>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</si>
  <si>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</si>
  <si>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</si>
  <si>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</si>
  <si>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</si>
  <si>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</si>
  <si>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</si>
  <si>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</si>
  <si>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</si>
  <si>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</si>
  <si>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</si>
  <si>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</si>
  <si>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</si>
  <si>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</si>
  <si>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</si>
  <si>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</si>
  <si>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</si>
  <si>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</si>
  <si>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</si>
  <si>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</si>
  <si>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</si>
  <si>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</si>
  <si>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</si>
  <si>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</si>
  <si>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</si>
  <si>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</si>
  <si>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</si>
  <si>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</si>
  <si>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</si>
  <si>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</si>
  <si>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</si>
  <si>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</si>
  <si>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</si>
  <si>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</si>
  <si>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</si>
  <si>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</si>
  <si>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</si>
  <si>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</si>
  <si>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</si>
  <si>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</si>
  <si>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</si>
  <si>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</si>
  <si>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</si>
  <si>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</si>
  <si>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</si>
  <si>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</si>
  <si>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</si>
  <si>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</si>
  <si>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</si>
  <si>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</si>
  <si>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</si>
  <si>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</si>
  <si>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</si>
  <si>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</si>
  <si>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</si>
  <si>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</si>
  <si>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</si>
  <si>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</si>
  <si>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</si>
  <si>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</si>
  <si>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</si>
  <si>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</si>
  <si>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</si>
  <si>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</si>
  <si>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</si>
  <si>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</si>
  <si>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</si>
  <si>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</si>
  <si>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</si>
  <si>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</si>
  <si>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</si>
  <si>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</si>
  <si>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</si>
  <si>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</si>
  <si>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</si>
  <si>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</si>
  <si>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</si>
  <si>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</si>
  <si>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</si>
  <si>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</si>
  <si>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</si>
  <si>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</si>
  <si>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</si>
  <si>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</si>
  <si>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</si>
  <si>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</si>
  <si>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</si>
  <si>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</si>
  <si>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</si>
  <si>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</si>
  <si>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</si>
  <si>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</si>
  <si>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</si>
  <si>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</si>
  <si>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</si>
  <si>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</si>
  <si>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</si>
  <si>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</si>
  <si>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</si>
  <si>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</si>
  <si>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</si>
  <si>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</si>
  <si>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</si>
  <si>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</si>
  <si>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</si>
  <si>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</si>
  <si>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</si>
  <si>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</si>
  <si>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</si>
  <si>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</si>
  <si>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</si>
  <si>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</si>
  <si>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</si>
  <si>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</si>
  <si>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</si>
  <si>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</si>
  <si>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</si>
  <si>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</si>
  <si>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</si>
  <si>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</si>
  <si>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</si>
  <si>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</si>
  <si>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</si>
  <si>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</si>
  <si>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</si>
  <si>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</si>
  <si>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</si>
  <si>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</si>
  <si>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</si>
  <si>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</si>
  <si>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</si>
  <si>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</si>
  <si>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</si>
  <si>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</si>
  <si>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</si>
  <si>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</si>
  <si>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</si>
  <si>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</si>
  <si>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</si>
  <si>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</si>
  <si>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</si>
  <si>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</si>
  <si>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</si>
  <si>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</si>
  <si>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</si>
  <si>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</si>
  <si>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</si>
  <si>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</si>
  <si>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</si>
  <si>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</si>
  <si>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</si>
  <si>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</si>
  <si>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</si>
  <si>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</si>
  <si>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</si>
  <si>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</si>
  <si>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</si>
  <si>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</si>
  <si>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</si>
  <si>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</si>
  <si>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</si>
  <si>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</si>
  <si>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</si>
  <si>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</si>
  <si>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</si>
  <si>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</si>
  <si>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</si>
  <si>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</si>
  <si>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</si>
  <si>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</si>
  <si>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</si>
  <si>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</si>
  <si>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</si>
  <si>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</si>
  <si>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</si>
  <si>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</si>
  <si>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</si>
  <si>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</si>
  <si>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</si>
  <si>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</si>
  <si>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</si>
  <si>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</si>
  <si>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</si>
  <si>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</si>
  <si>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</si>
  <si>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</si>
  <si>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</si>
  <si>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</si>
  <si>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</si>
  <si>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</si>
  <si>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</si>
  <si>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</si>
  <si>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</si>
  <si>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</si>
  <si>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</si>
  <si>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</si>
  <si>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</si>
  <si>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</si>
  <si>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</si>
  <si>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</si>
  <si>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</si>
  <si>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</si>
  <si>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</si>
  <si>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</si>
  <si>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</si>
  <si>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</si>
  <si>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</si>
  <si>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</si>
  <si>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</si>
  <si>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</si>
  <si>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</si>
  <si>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</si>
  <si>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</si>
  <si>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</si>
  <si>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</si>
  <si>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</si>
  <si>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</si>
  <si>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</si>
  <si>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</si>
  <si>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</si>
  <si>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</si>
  <si>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</si>
  <si>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</si>
  <si>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</si>
  <si>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</si>
  <si>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</si>
  <si>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</si>
  <si>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</si>
  <si>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</si>
  <si>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</si>
  <si>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</si>
  <si>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</si>
  <si>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</si>
  <si>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</si>
  <si>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</si>
  <si>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</si>
  <si>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</si>
  <si>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</si>
  <si>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</si>
  <si>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</si>
  <si>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</si>
  <si>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</si>
  <si>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</si>
  <si>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</si>
  <si>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</si>
  <si>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</si>
  <si>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</si>
  <si>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</si>
  <si>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</si>
  <si>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</si>
  <si>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</si>
  <si>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</si>
  <si>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</si>
  <si>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</si>
  <si>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</si>
  <si>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</si>
  <si>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</si>
  <si>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</si>
  <si>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</si>
  <si>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</si>
  <si>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</si>
  <si>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</si>
  <si>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</si>
  <si>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</si>
  <si>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</si>
  <si>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</si>
  <si>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</si>
  <si>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</si>
  <si>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</si>
  <si>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</si>
  <si>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</si>
  <si>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</si>
  <si>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</si>
  <si>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</si>
  <si>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</si>
  <si>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</si>
  <si>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</si>
  <si>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</si>
  <si>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</si>
  <si>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</si>
  <si>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</si>
  <si>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</si>
  <si>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</si>
  <si>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</si>
  <si>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</si>
  <si>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</si>
  <si>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</si>
  <si>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</si>
  <si>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</si>
  <si>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</si>
  <si>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</si>
  <si>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</si>
  <si>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</si>
  <si>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</si>
  <si>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</si>
  <si>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</si>
  <si>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</si>
  <si>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</si>
  <si>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</si>
  <si>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</si>
  <si>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</si>
  <si>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</si>
  <si>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</si>
  <si>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</si>
  <si>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</si>
  <si>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</si>
  <si>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</si>
  <si>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</si>
  <si>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</si>
  <si>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</si>
  <si>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</si>
  <si>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</si>
  <si>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</si>
  <si>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</si>
  <si>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</si>
  <si>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</si>
  <si>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</si>
  <si>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</si>
  <si>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</si>
  <si>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</si>
  <si>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</si>
  <si>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</si>
  <si>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</si>
  <si>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</si>
  <si>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</si>
  <si>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</si>
  <si>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</si>
  <si>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</si>
  <si>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</si>
  <si>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</si>
  <si>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</si>
  <si>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</si>
  <si>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</si>
  <si>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</si>
  <si>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</si>
  <si>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</si>
  <si>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</si>
  <si>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</si>
  <si>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</si>
  <si>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</si>
  <si>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</si>
  <si>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</si>
  <si>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</si>
  <si>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</si>
  <si>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</si>
  <si>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</si>
  <si>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</si>
  <si>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</si>
  <si>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</si>
  <si>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</si>
  <si>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</si>
  <si>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</si>
  <si>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</si>
  <si>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</si>
  <si>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</si>
  <si>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</si>
  <si>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</si>
  <si>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</si>
  <si>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</si>
  <si>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</si>
  <si>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</si>
  <si>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</si>
  <si>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</si>
  <si>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</si>
  <si>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</si>
  <si>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</si>
  <si>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</si>
  <si>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</si>
  <si>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</si>
  <si>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</si>
  <si>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</si>
  <si>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</si>
  <si>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</si>
  <si>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</si>
  <si>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</si>
  <si>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</si>
  <si>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</si>
  <si>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</si>
  <si>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</si>
  <si>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</si>
  <si>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</si>
  <si>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</si>
  <si>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</si>
  <si>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</si>
  <si>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</si>
  <si>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</si>
  <si>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</si>
  <si>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</si>
  <si>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</si>
  <si>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</si>
  <si>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</si>
  <si>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</si>
  <si>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</si>
  <si>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</si>
  <si>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</si>
  <si>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</si>
  <si>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</si>
  <si>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</si>
  <si>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</si>
  <si>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</si>
  <si>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</si>
  <si>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</si>
  <si>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</si>
  <si>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</si>
  <si>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</si>
  <si>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</si>
  <si>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</si>
  <si>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</si>
  <si>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</si>
  <si>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</si>
  <si>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</si>
  <si>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</si>
  <si>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</si>
  <si>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</si>
  <si>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</si>
  <si>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</si>
  <si>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</si>
  <si>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</si>
  <si>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</si>
  <si>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</si>
  <si>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</si>
  <si>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</si>
  <si>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</si>
  <si>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</si>
  <si>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</si>
  <si>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</si>
  <si>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</si>
  <si>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</si>
  <si>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</si>
  <si>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</si>
  <si>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</si>
  <si>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</si>
  <si>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</si>
  <si>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</si>
  <si>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</si>
  <si>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</si>
  <si>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</si>
  <si>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</si>
  <si>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</si>
  <si>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</si>
  <si>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</si>
  <si>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</si>
  <si>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</si>
  <si>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</si>
  <si>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</si>
  <si>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</si>
  <si>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</si>
  <si>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</si>
  <si>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</si>
  <si>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</si>
  <si>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</si>
  <si>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</si>
  <si>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</si>
  <si>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</si>
  <si>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</si>
  <si>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</si>
  <si>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</si>
  <si>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</si>
  <si>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</si>
  <si>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</si>
  <si>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</si>
  <si>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</si>
  <si>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</si>
  <si>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</si>
  <si>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</si>
  <si>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</si>
  <si>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</si>
  <si>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</si>
  <si>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</si>
  <si>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</si>
  <si>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</si>
  <si>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</si>
  <si>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</si>
  <si>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</si>
  <si>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</si>
  <si>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</si>
  <si>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</si>
  <si>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</si>
  <si>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</si>
  <si>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</si>
  <si>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</si>
  <si>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</si>
  <si>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</si>
  <si>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</si>
  <si>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</si>
  <si>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</si>
  <si>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</si>
  <si>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</si>
  <si>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</si>
  <si>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</si>
  <si>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</si>
  <si>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</si>
  <si>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</si>
  <si>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</si>
  <si>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</si>
  <si>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</si>
  <si>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</si>
  <si>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</si>
  <si>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</si>
  <si>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</si>
  <si>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</si>
  <si>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</si>
  <si>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</si>
  <si>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</si>
  <si>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</si>
  <si>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</si>
  <si>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</si>
  <si>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</si>
  <si>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</si>
  <si>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</si>
  <si>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</si>
  <si>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</si>
  <si>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</si>
  <si>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</si>
  <si>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</si>
  <si>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</si>
  <si>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</si>
  <si>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</si>
  <si>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</si>
  <si>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</si>
  <si>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</si>
  <si>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</si>
  <si>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</si>
  <si>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</si>
  <si>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</si>
  <si>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</si>
  <si>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</si>
  <si>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</si>
  <si>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</si>
  <si>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</si>
  <si>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</si>
  <si>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</si>
  <si>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</si>
  <si>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</si>
  <si>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</si>
  <si>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</si>
  <si>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</si>
  <si>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</si>
  <si>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</si>
  <si>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</si>
  <si>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</si>
  <si>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</si>
  <si>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</si>
  <si>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</si>
  <si>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</si>
  <si>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</si>
  <si>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</si>
  <si>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</si>
  <si>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</si>
  <si>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</si>
  <si>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</si>
  <si>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</si>
  <si>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</si>
  <si>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</si>
  <si>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</si>
  <si>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</si>
  <si>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</si>
  <si>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</si>
  <si>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</si>
  <si>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</si>
  <si>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</si>
  <si>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</si>
  <si>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</si>
  <si>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</si>
  <si>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</si>
  <si>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</si>
  <si>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</si>
  <si>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</si>
  <si>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</si>
  <si>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</si>
  <si>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</si>
  <si>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</si>
  <si>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</si>
  <si>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</si>
  <si>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</si>
  <si>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</si>
  <si>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</si>
  <si>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</si>
  <si>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</si>
  <si>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</si>
  <si>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</si>
  <si>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</si>
  <si>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</si>
  <si>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</si>
  <si>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</si>
  <si>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</si>
  <si>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</si>
  <si>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</si>
  <si>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</si>
  <si>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</si>
  <si>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</si>
  <si>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</si>
  <si>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</si>
  <si>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</si>
  <si>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</si>
  <si>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</si>
  <si>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</si>
  <si>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</si>
  <si>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</si>
  <si>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</si>
  <si>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</si>
  <si>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</si>
  <si>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</si>
  <si>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</si>
  <si>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</si>
  <si>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</si>
  <si>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</si>
  <si>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</si>
  <si>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</si>
  <si>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</si>
  <si>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</si>
  <si>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</si>
  <si>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</si>
  <si>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</si>
  <si>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</si>
  <si>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</si>
  <si>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</si>
  <si>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</si>
  <si>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</si>
  <si>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</si>
  <si>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</si>
  <si>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</si>
  <si>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</si>
  <si>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</si>
  <si>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</si>
  <si>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</si>
  <si>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</si>
  <si>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</si>
  <si>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</si>
  <si>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</si>
  <si>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</si>
  <si>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</si>
  <si>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</si>
  <si>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</si>
  <si>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</si>
  <si>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</si>
  <si>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</si>
  <si>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</si>
  <si>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</si>
  <si>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</si>
  <si>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</si>
  <si>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</si>
  <si>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</si>
  <si>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</si>
  <si>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</si>
  <si>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</si>
  <si>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</si>
  <si>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</si>
  <si>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</si>
  <si>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</si>
  <si>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</si>
  <si>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</si>
  <si>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</si>
  <si>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</si>
  <si>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</si>
  <si>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</si>
  <si>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</si>
  <si>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</si>
  <si>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</si>
  <si>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</si>
  <si>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</si>
  <si>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</si>
  <si>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</si>
  <si>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</si>
  <si>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</si>
  <si>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</si>
  <si>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</si>
  <si>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</si>
  <si>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</si>
  <si>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</si>
  <si>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</si>
  <si>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</si>
  <si>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</si>
  <si>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</si>
  <si>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</si>
  <si>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</si>
  <si>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</si>
  <si>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</si>
  <si>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</si>
  <si>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</si>
  <si>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</si>
  <si>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</si>
  <si>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</si>
  <si>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</si>
  <si>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</si>
  <si>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</si>
  <si>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</si>
  <si>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</si>
  <si>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</si>
  <si>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</si>
  <si>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</si>
  <si>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</si>
  <si>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</si>
  <si>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</si>
  <si>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</si>
  <si>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</si>
  <si>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</si>
  <si>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</si>
  <si>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</si>
  <si>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</si>
  <si>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</si>
  <si>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</si>
  <si>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</si>
  <si>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</si>
  <si>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</si>
  <si>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</si>
  <si>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</si>
  <si>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</si>
  <si>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</si>
  <si>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</si>
  <si>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</si>
  <si>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</si>
  <si>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</si>
  <si>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</si>
  <si>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</si>
  <si>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</si>
  <si>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</si>
  <si>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</si>
  <si>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</si>
  <si>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</si>
  <si>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</si>
  <si>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</si>
  <si>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</si>
  <si>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</si>
  <si>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</si>
  <si>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</si>
  <si>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</si>
  <si>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</si>
  <si>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</si>
  <si>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</si>
  <si>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</si>
  <si>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</si>
  <si>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</si>
  <si>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</si>
  <si>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</si>
  <si>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</si>
  <si>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</si>
  <si>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</si>
  <si>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</si>
  <si>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</si>
  <si>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</si>
  <si>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</si>
  <si>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</si>
  <si>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</si>
  <si>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</si>
  <si>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</si>
  <si>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</si>
  <si>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</si>
  <si>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</si>
  <si>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</si>
  <si>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</si>
  <si>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</si>
  <si>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</si>
  <si>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</si>
  <si>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</si>
  <si>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</si>
  <si>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</si>
  <si>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</si>
  <si>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</si>
  <si>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</si>
  <si>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</si>
  <si>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</si>
  <si>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</si>
  <si>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</si>
  <si>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</si>
  <si>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</si>
  <si>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</si>
  <si>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</si>
  <si>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</si>
  <si>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</si>
  <si>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</si>
  <si>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</si>
  <si>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</si>
  <si>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</si>
  <si>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</si>
  <si>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</si>
  <si>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</si>
  <si>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</si>
  <si>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</si>
  <si>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</si>
  <si>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</si>
  <si>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</si>
  <si>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</si>
  <si>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</si>
  <si>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</si>
  <si>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</si>
  <si>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</si>
  <si>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</si>
  <si>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</si>
  <si>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</si>
  <si>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</si>
  <si>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</si>
  <si>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</si>
  <si>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</si>
  <si>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</si>
  <si>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</si>
  <si>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</si>
  <si>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</si>
  <si>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</si>
  <si>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</si>
  <si>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</si>
  <si>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</si>
  <si>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</si>
  <si>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</si>
  <si>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</si>
  <si>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</si>
  <si>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</si>
  <si>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</si>
  <si>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</si>
  <si>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</si>
  <si>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</si>
  <si>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</si>
  <si>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</si>
  <si>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</si>
  <si>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</si>
  <si>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</si>
  <si>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</si>
  <si>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</si>
  <si>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</si>
  <si>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</si>
  <si>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</si>
  <si>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</si>
  <si>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</si>
  <si>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</si>
  <si>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</si>
  <si>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</si>
  <si>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</si>
  <si>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</si>
  <si>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</si>
  <si>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</si>
  <si>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</si>
  <si>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</si>
  <si>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</si>
  <si>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</si>
  <si>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</si>
  <si>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</si>
  <si>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</si>
  <si>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</si>
  <si>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</si>
  <si>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</si>
  <si>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</si>
  <si>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</si>
  <si>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</si>
  <si>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</si>
  <si>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</si>
  <si>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</si>
  <si>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</si>
  <si>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</si>
  <si>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</si>
  <si>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</si>
  <si>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</si>
  <si>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</si>
  <si>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</si>
  <si>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</si>
  <si>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</si>
  <si>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</si>
  <si>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</si>
  <si>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</si>
  <si>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</si>
  <si>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</si>
  <si>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</si>
  <si>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</si>
  <si>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</si>
  <si>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</si>
  <si>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</si>
  <si>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</si>
  <si>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</si>
  <si>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</si>
  <si>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</si>
  <si>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</si>
  <si>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</si>
  <si>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</si>
  <si>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</si>
  <si>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</si>
  <si>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</si>
  <si>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</si>
  <si>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</si>
  <si>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</si>
  <si>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</si>
  <si>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</si>
  <si>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</si>
  <si>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</si>
  <si>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</si>
  <si>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</si>
  <si>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</si>
  <si>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</si>
  <si>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</si>
  <si>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</si>
  <si>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</si>
  <si>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</si>
  <si>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</si>
  <si>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</si>
  <si>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</si>
  <si>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</si>
  <si>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</si>
  <si>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</si>
  <si>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</si>
  <si>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</si>
  <si>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</si>
  <si>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</si>
  <si>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</si>
  <si>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</si>
  <si>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</si>
  <si>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</si>
  <si>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</si>
  <si>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</si>
  <si>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</si>
  <si>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</si>
  <si>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</si>
  <si>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</si>
  <si>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</si>
  <si>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</si>
  <si>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</si>
  <si>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</si>
  <si>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</si>
  <si>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</si>
  <si>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</si>
  <si>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</si>
  <si>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</si>
  <si>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</si>
  <si>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</si>
  <si>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</si>
  <si>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</si>
  <si>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</si>
  <si>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</si>
  <si>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</si>
  <si>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</si>
  <si>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</si>
  <si>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</si>
  <si>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</si>
  <si>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</si>
  <si>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</si>
  <si>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</si>
  <si>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</si>
  <si>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</si>
  <si>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</si>
  <si>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</si>
  <si>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</si>
  <si>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</si>
  <si>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</si>
  <si>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</si>
  <si>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</si>
  <si>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</si>
  <si>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</si>
  <si>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</si>
  <si>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</si>
  <si>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</si>
  <si>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</si>
  <si>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</si>
  <si>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</si>
  <si>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</si>
  <si>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</si>
  <si>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</si>
  <si>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</si>
  <si>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</si>
  <si>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</si>
  <si>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</si>
  <si>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</si>
  <si>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</si>
  <si>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</si>
  <si>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</si>
  <si>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</si>
  <si>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</si>
  <si>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</si>
  <si>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</si>
  <si>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</si>
  <si>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</si>
  <si>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</si>
  <si>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</si>
  <si>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</si>
  <si>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</si>
  <si>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</si>
  <si>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</si>
  <si>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</si>
  <si>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</si>
  <si>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</si>
  <si>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</si>
  <si>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</si>
  <si>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</si>
  <si>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</si>
  <si>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</si>
  <si>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</si>
  <si>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</si>
  <si>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</si>
  <si>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</si>
  <si>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</si>
  <si>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</si>
  <si>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</si>
  <si>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</si>
  <si>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Süddeutsche Metallhandelsges. mbH (SMH) / Diehl Brass Solutions Stiftung &amp; Co. KG / Franconia Industries, Inc.</t>
  </si>
  <si>
    <t>Manufacturing of semi-fabricated products (strips, rods, tubes) by melting and extruding or rolling of copper alloys</t>
  </si>
  <si>
    <t>DE 811157796</t>
  </si>
  <si>
    <t>Heinrich-Diehl-Strasse 9, 90552 Röthenbach, Germany</t>
  </si>
  <si>
    <t>VAT</t>
  </si>
  <si>
    <t>Günther Ernst</t>
  </si>
  <si>
    <t>guenther.ernst@diehl.com</t>
  </si>
  <si>
    <t>+49 911 5704161</t>
  </si>
  <si>
    <t>Managing Director</t>
  </si>
  <si>
    <t>Only smelters that are audited by RMI as conflict-free are used.</t>
  </si>
  <si>
    <t>Approximately 80% recycled tin and 20% tin ingots</t>
  </si>
  <si>
    <t>100%</t>
  </si>
  <si>
    <t>Part of contract management</t>
  </si>
  <si>
    <t>https://www.diehl.com/cms/files/AEB_DBS_PR_01-2025.pdf</t>
  </si>
  <si>
    <t>Documentation review only</t>
  </si>
  <si>
    <t>adjoined countries (including the Democratic Republic of Congo)</t>
  </si>
  <si>
    <t>RECYCLED</t>
  </si>
  <si>
    <t>Brazil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</si>
</sst>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guenther.ernst@diehl.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diehl.com/cms/files/AEB_DBS_PR_01-2025.pdf" TargetMode="External"/><Relationship Id="rId5" Type="http://schemas.openxmlformats.org/officeDocument/2006/relationships/hyperlink" Target="https://www-diehl.com/cms/files/AEB_DBS_PR_01-2025.pdf" TargetMode="External"/><Relationship Id="rId10" Type="http://schemas.openxmlformats.org/officeDocument/2006/relationships/comments" Target="../comments1.xml"/><Relationship Id="rId4" Type="http://schemas.openxmlformats.org/officeDocument/2006/relationships/hyperlink" Target="mailto:guenther.ernst@diehl.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20">
      <c r="A13" s="308"/>
      <c r="B13" s="2">
        <v>1</v>
      </c>
      <c r="C13" s="27" t="s">
        <v>1057</v>
      </c>
      <c r="D13" s="28" t="s">
        <v>847</v>
      </c>
      <c r="E13" s="163" t="s">
        <v>824</v>
      </c>
      <c r="F13" s="163"/>
      <c r="G13" s="25"/>
    </row>
    <row r="14" spans="1:7" ht="30">
      <c r="A14" s="308"/>
      <c r="B14" s="2">
        <v>2</v>
      </c>
      <c r="C14" s="27" t="s">
        <v>1057</v>
      </c>
      <c r="D14" s="28" t="s">
        <v>994</v>
      </c>
      <c r="E14" s="163" t="s">
        <v>515</v>
      </c>
      <c r="F14" s="163" t="s">
        <v>516</v>
      </c>
      <c r="G14" s="25"/>
    </row>
    <row r="15" spans="1:7" ht="89.15"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150000000000006"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5"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99999999999999" customHeight="1">
      <c r="A28" s="308"/>
      <c r="B28" s="297"/>
      <c r="C28" s="294"/>
      <c r="D28" s="315"/>
      <c r="E28" s="306"/>
      <c r="F28" s="165" t="s">
        <v>56</v>
      </c>
      <c r="G28" s="25"/>
    </row>
    <row r="29" spans="1:7" ht="74.5" customHeight="1">
      <c r="A29" s="308"/>
      <c r="B29" s="297"/>
      <c r="C29" s="294"/>
      <c r="D29" s="315"/>
      <c r="E29" s="306"/>
      <c r="F29" s="165" t="s">
        <v>57</v>
      </c>
      <c r="G29" s="25"/>
    </row>
    <row r="30" spans="1:7" ht="62.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5" customHeight="1">
      <c r="A33" s="308"/>
      <c r="B33" s="297"/>
      <c r="C33" s="294"/>
      <c r="D33" s="315"/>
      <c r="E33" s="306"/>
      <c r="F33" s="165" t="s">
        <v>61</v>
      </c>
      <c r="G33" s="25"/>
    </row>
    <row r="34" spans="1:7" ht="89.15" customHeight="1">
      <c r="A34" s="308"/>
      <c r="B34" s="297"/>
      <c r="C34" s="294"/>
      <c r="D34" s="315"/>
      <c r="E34" s="306"/>
      <c r="F34" s="165" t="s">
        <v>63</v>
      </c>
      <c r="G34" s="25"/>
    </row>
    <row r="35" spans="1:7" ht="29.15" customHeight="1">
      <c r="A35" s="308"/>
      <c r="B35" s="297"/>
      <c r="C35" s="294"/>
      <c r="D35" s="315"/>
      <c r="E35" s="306"/>
      <c r="F35" s="165" t="s">
        <v>64</v>
      </c>
      <c r="G35" s="25"/>
    </row>
    <row r="36" spans="1:7" ht="121">
      <c r="A36" s="308"/>
      <c r="B36" s="298"/>
      <c r="C36" s="295"/>
      <c r="D36" s="316"/>
      <c r="E36" s="307"/>
      <c r="F36" s="166" t="s">
        <v>65</v>
      </c>
      <c r="G36" s="25"/>
    </row>
    <row r="37" spans="1:7" ht="100">
      <c r="A37" s="308"/>
      <c r="B37" s="141">
        <v>3.01</v>
      </c>
      <c r="C37" s="142" t="s">
        <v>66</v>
      </c>
      <c r="D37" s="28" t="s">
        <v>2203</v>
      </c>
      <c r="E37" s="167" t="s">
        <v>1294</v>
      </c>
      <c r="F37" s="168" t="s">
        <v>1396</v>
      </c>
      <c r="G37" s="25"/>
    </row>
    <row r="38" spans="1:7" ht="90">
      <c r="A38" s="308"/>
      <c r="B38" s="141">
        <v>3.02</v>
      </c>
      <c r="C38" s="142" t="s">
        <v>1326</v>
      </c>
      <c r="D38" s="28" t="s">
        <v>2204</v>
      </c>
      <c r="E38" s="167" t="s">
        <v>1341</v>
      </c>
      <c r="F38" s="168" t="s">
        <v>1397</v>
      </c>
      <c r="G38" s="25"/>
    </row>
    <row r="39" spans="1:7" ht="80">
      <c r="A39" s="308"/>
      <c r="B39" s="150">
        <v>4</v>
      </c>
      <c r="C39" s="149" t="s">
        <v>1492</v>
      </c>
      <c r="D39" s="28" t="s">
        <v>2205</v>
      </c>
      <c r="E39" s="27" t="s">
        <v>2151</v>
      </c>
      <c r="F39" s="27" t="s">
        <v>1493</v>
      </c>
      <c r="G39" s="25"/>
    </row>
    <row r="40" spans="1:7" ht="50">
      <c r="A40" s="308"/>
      <c r="B40" s="141">
        <v>4.01</v>
      </c>
      <c r="C40" s="149" t="s">
        <v>1492</v>
      </c>
      <c r="D40" s="28" t="s">
        <v>2207</v>
      </c>
      <c r="E40" s="27" t="s">
        <v>2163</v>
      </c>
      <c r="F40" s="27" t="s">
        <v>2167</v>
      </c>
      <c r="G40" s="25"/>
    </row>
    <row r="41" spans="1:7" ht="50">
      <c r="A41" s="308"/>
      <c r="B41" s="141" t="s">
        <v>2194</v>
      </c>
      <c r="C41" s="149" t="s">
        <v>1492</v>
      </c>
      <c r="D41" s="28" t="s">
        <v>2206</v>
      </c>
      <c r="E41" s="27" t="s">
        <v>2197</v>
      </c>
      <c r="F41" s="27" t="s">
        <v>2195</v>
      </c>
      <c r="G41" s="25"/>
    </row>
    <row r="42" spans="1:7" ht="50">
      <c r="A42" s="308"/>
      <c r="B42" s="141" t="s">
        <v>2228</v>
      </c>
      <c r="C42" s="149" t="s">
        <v>1492</v>
      </c>
      <c r="D42" s="28" t="s">
        <v>2233</v>
      </c>
      <c r="E42" s="27" t="s">
        <v>2196</v>
      </c>
      <c r="F42" s="27" t="s">
        <v>2229</v>
      </c>
      <c r="G42" s="25"/>
    </row>
    <row r="43" spans="1:7" ht="110">
      <c r="A43" s="308"/>
      <c r="B43" s="160">
        <v>4.0999999999999996</v>
      </c>
      <c r="C43" s="149" t="s">
        <v>2232</v>
      </c>
      <c r="D43" s="161">
        <v>42867</v>
      </c>
      <c r="E43" s="169" t="s">
        <v>2235</v>
      </c>
      <c r="F43" s="27" t="s">
        <v>2234</v>
      </c>
      <c r="G43" s="25"/>
    </row>
    <row r="44" spans="1:7" ht="70">
      <c r="A44" s="308"/>
      <c r="B44" s="160">
        <v>4.2</v>
      </c>
      <c r="C44" s="149" t="s">
        <v>2232</v>
      </c>
      <c r="D44" s="161">
        <v>42704</v>
      </c>
      <c r="E44" s="169" t="s">
        <v>2431</v>
      </c>
      <c r="F44" s="27" t="s">
        <v>2406</v>
      </c>
      <c r="G44" s="25"/>
    </row>
    <row r="45" spans="1:7" ht="130">
      <c r="A45" s="308"/>
      <c r="B45" s="202">
        <v>5</v>
      </c>
      <c r="C45" s="149" t="s">
        <v>2232</v>
      </c>
      <c r="D45" s="161">
        <v>42867</v>
      </c>
      <c r="E45" s="169" t="s">
        <v>12652</v>
      </c>
      <c r="F45" s="27" t="s">
        <v>12374</v>
      </c>
      <c r="G45" s="25"/>
    </row>
    <row r="46" spans="1:7" ht="30">
      <c r="A46" s="308"/>
      <c r="B46" s="160">
        <v>5.01</v>
      </c>
      <c r="C46" s="149" t="s">
        <v>2232</v>
      </c>
      <c r="D46" s="161">
        <v>42907</v>
      </c>
      <c r="E46" s="169" t="s">
        <v>15329</v>
      </c>
      <c r="F46" s="27" t="s">
        <v>12374</v>
      </c>
      <c r="G46" s="25"/>
    </row>
    <row r="47" spans="1:7" ht="60">
      <c r="A47" s="308"/>
      <c r="B47" s="160">
        <v>5.0999999999999996</v>
      </c>
      <c r="C47" s="149" t="s">
        <v>2232</v>
      </c>
      <c r="D47" s="161">
        <v>43070</v>
      </c>
      <c r="E47" s="169" t="s">
        <v>12862</v>
      </c>
      <c r="F47" s="27" t="s">
        <v>12863</v>
      </c>
      <c r="G47" s="25"/>
    </row>
    <row r="48" spans="1:7" ht="50">
      <c r="A48" s="308"/>
      <c r="B48" s="160">
        <v>5.1100000000000003</v>
      </c>
      <c r="C48" s="149" t="s">
        <v>13097</v>
      </c>
      <c r="D48" s="161">
        <v>43217</v>
      </c>
      <c r="E48" s="169" t="s">
        <v>13199</v>
      </c>
      <c r="F48" s="27" t="s">
        <v>13124</v>
      </c>
      <c r="G48" s="25"/>
    </row>
    <row r="49" spans="1:7" ht="50">
      <c r="A49" s="308"/>
      <c r="B49" s="160">
        <v>5.12</v>
      </c>
      <c r="C49" s="149" t="s">
        <v>13097</v>
      </c>
      <c r="D49" s="161">
        <v>43581</v>
      </c>
      <c r="E49" s="169" t="s">
        <v>13199</v>
      </c>
      <c r="F49" s="27" t="s">
        <v>13741</v>
      </c>
      <c r="G49" s="25"/>
    </row>
    <row r="50" spans="1:7" ht="70">
      <c r="A50" s="308"/>
      <c r="B50" s="202">
        <v>6</v>
      </c>
      <c r="C50" s="149" t="s">
        <v>13097</v>
      </c>
      <c r="D50" s="161">
        <v>43964</v>
      </c>
      <c r="E50" s="169" t="s">
        <v>13953</v>
      </c>
      <c r="F50" s="27" t="s">
        <v>13744</v>
      </c>
      <c r="G50" s="25"/>
    </row>
    <row r="51" spans="1:7" ht="40">
      <c r="A51" s="308"/>
      <c r="B51" s="160">
        <v>6.01</v>
      </c>
      <c r="C51" s="149" t="s">
        <v>13097</v>
      </c>
      <c r="D51" s="161">
        <v>43970</v>
      </c>
      <c r="E51" s="169" t="s">
        <v>15330</v>
      </c>
      <c r="F51" s="169" t="s">
        <v>13744</v>
      </c>
      <c r="G51" s="25"/>
    </row>
    <row r="52" spans="1:7" ht="40">
      <c r="A52" s="308"/>
      <c r="B52" s="160">
        <v>6.1</v>
      </c>
      <c r="C52" s="149" t="s">
        <v>13097</v>
      </c>
      <c r="D52" s="161">
        <v>44314</v>
      </c>
      <c r="E52" s="169" t="s">
        <v>15323</v>
      </c>
      <c r="F52" s="169" t="s">
        <v>14913</v>
      </c>
      <c r="G52" s="25"/>
    </row>
    <row r="53" spans="1:7" ht="40">
      <c r="A53" s="308"/>
      <c r="B53" s="160">
        <v>6.2</v>
      </c>
      <c r="C53" s="149" t="s">
        <v>13097</v>
      </c>
      <c r="D53" s="161">
        <v>44678</v>
      </c>
      <c r="E53" s="169" t="s">
        <v>15323</v>
      </c>
      <c r="F53" s="169" t="s">
        <v>15322</v>
      </c>
      <c r="G53" s="25"/>
    </row>
    <row r="54" spans="1:7" ht="40">
      <c r="A54" s="308"/>
      <c r="B54" s="160">
        <v>6.21</v>
      </c>
      <c r="C54" s="149" t="s">
        <v>13097</v>
      </c>
      <c r="D54" s="161">
        <v>44687</v>
      </c>
      <c r="E54" s="169" t="s">
        <v>15331</v>
      </c>
      <c r="F54" s="169" t="s">
        <v>15322</v>
      </c>
      <c r="G54" s="25"/>
    </row>
    <row r="55" spans="1:7" ht="40">
      <c r="A55" s="308"/>
      <c r="B55" s="160">
        <v>6.22</v>
      </c>
      <c r="C55" s="149" t="s">
        <v>13097</v>
      </c>
      <c r="D55" s="275">
        <v>44692</v>
      </c>
      <c r="E55" s="169" t="s">
        <v>15330</v>
      </c>
      <c r="F55" s="169" t="s">
        <v>15322</v>
      </c>
      <c r="G55" s="25"/>
    </row>
    <row r="56" spans="1:7" ht="50">
      <c r="A56" s="308"/>
      <c r="B56" s="202">
        <v>6.3</v>
      </c>
      <c r="C56" s="149" t="s">
        <v>13097</v>
      </c>
      <c r="D56" s="275">
        <v>45051</v>
      </c>
      <c r="E56" s="169" t="s">
        <v>15590</v>
      </c>
      <c r="F56" s="169" t="s">
        <v>15371</v>
      </c>
      <c r="G56" s="25"/>
    </row>
    <row r="57" spans="1:7" ht="40">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5" customHeight="1">
      <c r="A59" s="308"/>
      <c r="B59" s="202">
        <v>6.5</v>
      </c>
      <c r="C59" s="149" t="s">
        <v>13097</v>
      </c>
      <c r="D59" s="275">
        <v>45772</v>
      </c>
      <c r="E59" s="169" t="s">
        <v>15669</v>
      </c>
      <c r="F59" s="169" t="s">
        <v>15720</v>
      </c>
      <c r="G59" s="25"/>
    </row>
    <row r="60" spans="1:7" ht="14" thickBot="1">
      <c r="A60" s="309"/>
      <c r="B60" s="310" t="str">
        <f ca="1">OFFSET(L!$C$1,MATCH("General"&amp;"Cpy",L!$A:$A,0)-1,SL,,)</f>
        <v>© 2025 Responsible Minerals Initiative. All rights reserved.</v>
      </c>
      <c r="C60" s="310"/>
      <c r="D60" s="310"/>
      <c r="E60" s="310"/>
      <c r="F60" s="310"/>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baseColWidth="10"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429</v>
      </c>
    </row>
    <row r="2" spans="1:2" ht="30">
      <c r="A2" s="105" t="str">
        <f ca="1">OFFSET(L!$C$1,MATCH("Instructions"&amp;ADDRESS(ROW(),COLUMN(),4),L!$A:$A,0)-1,SL,,)</f>
        <v>Einführung</v>
      </c>
      <c r="B2" s="100" t="s">
        <v>1270</v>
      </c>
    </row>
    <row r="3" spans="1:2" ht="15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1271</v>
      </c>
    </row>
    <row r="4" spans="1:2" ht="222.65"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1277</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1270</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5"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1269</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1270</v>
      </c>
    </row>
    <row r="13" spans="1:2" ht="33.75" customHeight="1">
      <c r="A13" s="102" t="str">
        <f ca="1">OFFSET(L!$C$1,MATCH("Instructions"&amp;ADDRESS(ROW(),COLUMN(),4),L!$A:$A,0)-1,SL,,)</f>
        <v>6. Geben Sie den Namen der Kontaktperson zum Inhalt der Erklärung an. Dies ist ein obligatorisches Feld.</v>
      </c>
      <c r="B13" s="100"/>
    </row>
    <row r="14" spans="1:2" ht="30">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30">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1270</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1270</v>
      </c>
    </row>
    <row r="24" spans="1:2" ht="80.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1273</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1270</v>
      </c>
    </row>
    <row r="26" spans="1:2" ht="280.75"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1270</v>
      </c>
    </row>
    <row r="27" spans="1:2" ht="30">
      <c r="A27" s="102" t="str">
        <f ca="1">OFFSET(L!$C$1,MATCH("Instructions"&amp;ADDRESS(ROW(),COLUMN(),4),L!$A:$A,0)-1,SL,,)</f>
        <v>Manche Unternehmen benötigen eine Begründung für eine "Nein" -Antwort im Kommentarfeld</v>
      </c>
      <c r="B27" s="100" t="s">
        <v>1270</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4"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1270</v>
      </c>
    </row>
    <row r="30" spans="1:2" ht="181.75"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35">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1270</v>
      </c>
    </row>
    <row r="32" spans="1:2" ht="234.65"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1273</v>
      </c>
    </row>
    <row r="33" spans="1:2" ht="75">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1270</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1270</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1272</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1275</v>
      </c>
    </row>
    <row r="42" spans="1:2" ht="165">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1273</v>
      </c>
    </row>
    <row r="43" spans="1:2" ht="150">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1274</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1270</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1271</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1270</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1270</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1269</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1270</v>
      </c>
    </row>
    <row r="52" spans="1:2" ht="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9"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1270</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1269</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1275</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1269</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1269</v>
      </c>
    </row>
    <row r="58" spans="1:2" ht="60">
      <c r="A58" s="102" t="str">
        <f ca="1">OFFSET(L!$C$1,MATCH("Instructions"&amp;ADDRESS(ROW(),COLUMN(),4),L!$A:$A,0)-1,SL,,)</f>
        <v>8. Straße der Schmelzhütte – Geben Sie den Straßennamen des Schmelzhüttenstandortes an. Das Ausfüllen dieses Feldes ist freiwillig.</v>
      </c>
      <c r="B58" s="100" t="s">
        <v>1269</v>
      </c>
    </row>
    <row r="59" spans="1:2" ht="30">
      <c r="A59" s="102" t="str">
        <f ca="1">OFFSET(L!$C$1,MATCH("Instructions"&amp;ADDRESS(ROW(),COLUMN(),4),L!$A:$A,0)-1,SL,,)</f>
        <v>9. Ort der Schmelzhütte – Geben Sie den Namen des Ortes an, in dem sich die Schmelzhütte befindet. Das Ausfüllen dieses Feldes ist freiwillig.</v>
      </c>
      <c r="B59" s="100" t="s">
        <v>1270</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1273</v>
      </c>
    </row>
    <row r="61" spans="1:2" ht="150">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1273</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1269</v>
      </c>
    </row>
    <row r="63" spans="1:2" ht="125.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1269</v>
      </c>
    </row>
    <row r="64" spans="1:2" ht="136.4"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1270</v>
      </c>
    </row>
    <row r="71" spans="1:2" ht="93.65"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1276</v>
      </c>
    </row>
    <row r="72" spans="1:2" ht="155.5"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1274</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7" activePane="bottomLeft" state="frozen"/>
      <selection activeCell="A4" sqref="A4"/>
      <selection pane="bottomLeft" activeCell="B3" sqref="B3"/>
    </sheetView>
  </sheetViews>
  <sheetFormatPr baseColWidth="10"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Zinn, Tantal, Wolfram, Gold</v>
      </c>
      <c r="D3" s="321"/>
      <c r="E3" s="100" t="s">
        <v>1278</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60">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4"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1279</v>
      </c>
    </row>
    <row r="7" spans="1:5" ht="105.65"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1279</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1282</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1279</v>
      </c>
    </row>
    <row r="10" spans="1:5" ht="45">
      <c r="A10" s="74"/>
      <c r="B10" s="63" t="str">
        <f ca="1">OFFSET(L!$C$1,MATCH("Definitions"&amp;ADDRESS(ROW(),COLUMN(),4),L!$A:$A,0)-1,SL,,)</f>
        <v>DRK</v>
      </c>
      <c r="C10" s="63" t="str">
        <f ca="1">OFFSET(L!$C$1,MATCH("Definitions"&amp;ADDRESS(ROW(),COLUMN(),4),L!$A:$A,0)-1,SL,,)</f>
        <v>Demokratische Republik Kongo</v>
      </c>
      <c r="D10" s="321"/>
      <c r="E10" s="100" t="s">
        <v>1278</v>
      </c>
    </row>
    <row r="11" spans="1:5" ht="60"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1278</v>
      </c>
    </row>
    <row r="12" spans="1:5" ht="60">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v>
      </c>
      <c r="D12" s="321"/>
      <c r="E12" s="100" t="s">
        <v>1278</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1280</v>
      </c>
    </row>
    <row r="14" spans="1:5" ht="270">
      <c r="A14" s="74"/>
      <c r="B14" s="63" t="str">
        <f ca="1">OFFSET(L!$C$1,MATCH("Definitions"&amp;ADDRESS(ROW(),COLUMN(),4),L!$A:$A,0)-1,SL,,)</f>
        <v>Absichtlich hinzugefügt</v>
      </c>
      <c r="C14" s="63" t="str">
        <f ca="1">OFFSET(L!$C$1,MATCH("Definitions"&amp;ADDRESS(ROW(),COLUMN(),4),L!$A:$A,0)-1,SL,,)</f>
        <v>"Absichtlich hinzugefügt" bezieht sich im Allgemeinen auf Ein Stoff, der in einer oder mehreren Phasen des Produktlebenszyklus verwendet wird, um eine bestimmte Eigenschaft, Reaktion oder Qualität zu erzielen.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1278</v>
      </c>
    </row>
    <row r="15" spans="1:5" ht="12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1278</v>
      </c>
    </row>
    <row r="16" spans="1:5" ht="60">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1278</v>
      </c>
    </row>
    <row r="17" spans="1:5" ht="180">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1278</v>
      </c>
    </row>
    <row r="18" spans="1:5" ht="150">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1278</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30">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5"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1278</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1279</v>
      </c>
    </row>
    <row r="29" spans="1:5" ht="90">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v>
      </c>
      <c r="D29" s="321"/>
      <c r="E29" s="100" t="s">
        <v>1280</v>
      </c>
    </row>
    <row r="30" spans="1:5" ht="135"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v>
      </c>
      <c r="D30" s="321"/>
      <c r="E30" s="100" t="s">
        <v>1281</v>
      </c>
    </row>
    <row r="31" spans="1:5" ht="133"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521</v>
      </c>
      <c r="E3" s="3"/>
      <c r="F3" s="357"/>
      <c r="G3" s="357"/>
      <c r="H3" s="357"/>
      <c r="I3" s="152"/>
      <c r="J3" s="138" t="s">
        <v>15733</v>
      </c>
      <c r="K3" s="36"/>
      <c r="L3" s="100"/>
      <c r="P3" s="45">
        <f>MATCH($D$3,LN,0)</f>
        <v>7</v>
      </c>
    </row>
    <row r="4" spans="1:34" ht="15">
      <c r="A4" s="34"/>
      <c r="B4" s="353" t="str">
        <f ca="1">OFFSET(L!$C$1,MATCH("Declaration"&amp;ADDRESS(ROW(),COLUMN(),4),L!$A:$A,0)-1,SL,,)</f>
        <v>Der Zweck dieses Dokuments ist die Erfassung von Beschaffungsinformationen für Zinn, Tantal, Wolfram und Gold, welche in Produkten genutzt werden.</v>
      </c>
      <c r="C4" s="353"/>
      <c r="D4" s="353"/>
      <c r="E4" s="353"/>
      <c r="F4" s="353"/>
      <c r="G4" s="353"/>
      <c r="H4" s="353"/>
      <c r="I4" s="358" t="str">
        <f ca="1">OFFSET(L!$C$1,MATCH("Declaration"&amp;ADDRESS(ROW(),COLUMN(),4),L!$A:$A,0)-1,SL,,)</f>
        <v>Link zu den Bedingungen</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Pflichtfelder sind mit einem Sternchen (*) gekennzeichnet.  Im Tab „Instruktionen“ finden Sie eine Anleitung zur Beantwortung aller Fragen.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Firmenangaben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Firmenname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Geltungsbereich der Erklärung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Beschreibung des Geltungsbereichs</v>
      </c>
      <c r="C10" s="122"/>
      <c r="D10" s="354" t="s">
        <v>15818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Eindeutige Unternehmenskennung:</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Zuständige Stelle im Unternehmen:</v>
      </c>
      <c r="C13" s="77"/>
      <c r="D13" s="350" t="s">
        <v>15821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Adresse:</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Name des Ansprechpartners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E-Mail-Adresse des Ansprechpartners (*):</v>
      </c>
      <c r="C16" s="77"/>
      <c r="D16" s="365" t="s">
        <v>15823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Telefonnummer des Ansprechpartners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Bevollmächtigter (*):</v>
      </c>
      <c r="C18" s="77"/>
      <c r="D18" s="383" t="s">
        <v>15822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Titel des Bevollmächtigten:</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E-Mail-Adresse des Bevollmächtigten (*):</v>
      </c>
      <c r="C20" s="77"/>
      <c r="D20" s="365" t="s">
        <v>15823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Telefonnummer des Bevollmächtigten:</v>
      </c>
      <c r="C21" s="133"/>
      <c r="D21" s="323" t="s">
        <v>15824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Datum (*):</v>
      </c>
      <c r="C22" s="78"/>
      <c r="D22" s="328">
        <v>45775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Zinn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Wolfram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Zinn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Wolfram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Zinn  (*)</v>
      </c>
      <c r="C39" s="10"/>
      <c r="D39" s="326" t="s">
        <v>475</v>
      </c>
      <c r="E39" s="327"/>
      <c r="F39" s="47"/>
      <c r="G39" s="334" t="s">
        <v>15826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Zinn  (*)</v>
      </c>
      <c r="C45" s="10"/>
      <c r="D45" s="326" t="s">
        <v>475</v>
      </c>
      <c r="E45" s="327"/>
      <c r="F45" s="47"/>
      <c r="G45" s="334" t="s">
        <v>15826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Zinn  (*)</v>
      </c>
      <c r="C51" s="10"/>
      <c r="D51" s="326" t="s">
        <v>477</v>
      </c>
      <c r="E51" s="327"/>
      <c r="F51" s="47"/>
      <c r="G51" s="334" t="s">
        <v>15827</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Zinn  (*)</v>
      </c>
      <c r="C57" s="35"/>
      <c r="D57" s="368" t="s">
        <v>15828</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Wolfram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Zinn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Zinn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Beantworten Sie folgende Fragen auf Firmenebene</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475</v>
      </c>
      <c r="E75" s="327"/>
      <c r="F75" s="57"/>
      <c r="G75" s="334" t="s">
        <v>15829</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475</v>
      </c>
      <c r="E77" s="327"/>
      <c r="F77" s="57"/>
      <c r="G77" s="338" t="s">
        <v>15830</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9" t="s">
        <v>475</v>
      </c>
      <c r="E85" s="380"/>
      <c r="F85" s="57"/>
      <c r="G85" s="334" t="s">
        <v>15831</v>
      </c>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Sieht Ihr Review-Prozess ein Korrekturmaßnahmen-Management vor?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Ist Ihr Unternehmen zu einer jährlichen Offenlegung der Konfliktmineralien verpflichtet?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
      </c>
    </row>
    <row r="101" spans="2:7" ht="15" hidden="1">
      <c r="B101" s="236" t="s">
        <v>2433</v>
      </c>
      <c r="D101" s="282" t="str">
        <f>IF(AND(OR($D$27="Yes",$D$27=""),OR($D$33="Yes",$D$33="")),"Unknown","")</f>
        <v>Unknown</v>
      </c>
      <c r="E101" s="282" t="str">
        <f>IF(AND(OR($D$26="Yes",$D$26=""),OR($D$32="Yes",$D$32="")),"None","")</f>
        <v/>
      </c>
      <c r="G101" s="282" t="str">
        <f>IF(OR($D$28="Yes",$D$28=""),"No","")</f>
        <v/>
      </c>
    </row>
    <row r="102" spans="2:7" ht="15" hidden="1">
      <c r="B102" s="236" t="s">
        <v>2434</v>
      </c>
      <c r="D102" s="282" t="str">
        <f>IF(AND(OR($D$28="Yes",$D$28=""),OR($D$34="Yes",$D$34="")),"Yes","")</f>
        <v/>
      </c>
      <c r="E102" s="282" t="str">
        <f>IF(AND(OR($D$27="Yes",$D$27=""),OR($D$33="Yes",$D$33="")),"100%","")</f>
        <v>100%</v>
      </c>
      <c r="G102" s="282" t="str">
        <f>IF(OR($D$29="Yes",$D$29=""),"Yes","")</f>
        <v/>
      </c>
    </row>
    <row r="103" spans="2:7" ht="15" hidden="1">
      <c r="B103" s="236" t="s">
        <v>2435</v>
      </c>
      <c r="D103" s="282" t="str">
        <f>IF(AND(OR($D$28="Yes",$D$28=""),OR($D$34="Yes",$D$34="")),"No","")</f>
        <v/>
      </c>
      <c r="E103" s="282" t="str">
        <f>IF(AND(OR($D$27="Yes",$D$27=""),OR($D$33="Yes",$D$33="")),"Greater than 90%","")</f>
        <v>Greater than 90%</v>
      </c>
      <c r="G103" s="282" t="str">
        <f>IF(OR($D$29="Yes",$D$29=""),"No","")</f>
        <v/>
      </c>
    </row>
    <row r="104" spans="2:7" ht="15" hidden="1">
      <c r="B104" s="236" t="s">
        <v>478</v>
      </c>
      <c r="D104" s="282" t="str">
        <f>IF(AND(OR($D$28="Yes",$D$28=""),OR($D$34="Yes",$D$34="")),"Unknown","")</f>
        <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A10787A-DD03-44FA-AE0E-1ED50DCDED05}"/>
    <hyperlink ref="D20" r:id="rId4" xr:uid="{70F8DD0B-D0B0-4BA9-A091-5DAFEC9372A7}"/>
    <hyperlink ref="G77" r:id="rId5" display="https://www-diehl.com/cms/files/AEB_DBS_PR_01-2025.pdf" xr:uid="{2EFDF805-3374-4C9F-B6BA-B7708C1C6BDE}"/>
    <hyperlink ref="G77:J77" r:id="rId6" display="https://www.diehl.com/cms/files/AEB_DBS_PR_01-2025.pdf" xr:uid="{4282B719-0C5D-476B-9E23-B995633956C7}"/>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6" sqref="C16"/>
    </sheetView>
  </sheetViews>
  <sheetFormatPr baseColWidth="10"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12367</v>
      </c>
      <c r="S4" s="216" t="s">
        <v>12350</v>
      </c>
      <c r="T4" s="216" t="s">
        <v>12351</v>
      </c>
      <c r="U4" s="200"/>
      <c r="W4" s="159" t="s">
        <v>1290</v>
      </c>
      <c r="X4" s="159" t="s">
        <v>912</v>
      </c>
      <c r="AH4" s="145" t="s">
        <v>477</v>
      </c>
    </row>
    <row r="5" spans="1:34" s="227" customFormat="1" ht="22.5" customHeight="1">
      <c r="A5" s="262"/>
      <c r="B5" s="182" t="s">
        <v>1099</v>
      </c>
      <c r="C5" s="186" t="s">
        <v>13713</v>
      </c>
      <c r="D5" s="230"/>
      <c r="E5" s="182" t="s">
        <v>1074</v>
      </c>
      <c r="F5" s="182" t="s">
        <v>760</v>
      </c>
      <c r="G5" s="182" t="s">
        <v>13177</v>
      </c>
      <c r="H5" s="183">
        <v>0</v>
      </c>
      <c r="I5" s="184" t="s">
        <v>1751</v>
      </c>
      <c r="J5" s="184" t="s">
        <v>12799</v>
      </c>
      <c r="K5" s="224"/>
      <c r="L5" s="224"/>
      <c r="M5" s="224"/>
      <c r="N5" s="224"/>
      <c r="O5" s="224" t="s">
        <v>1074</v>
      </c>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510</v>
      </c>
      <c r="X5" s="227">
        <f t="shared" ref="X5" si="0">IF(AND(C5="Smelter not listed",OR(LEN(D5)=0,LEN(E5)=0)),1,0)</f>
        <v>0</v>
      </c>
      <c r="AB5" s="228" t="str">
        <f t="shared" ref="AB5" si="1">B5&amp;C5</f>
        <v>TinPT Timah Tbk Mentok</v>
      </c>
    </row>
    <row r="6" spans="1:34" s="227" customFormat="1" ht="24.75" customHeight="1">
      <c r="A6" s="262"/>
      <c r="B6" s="182" t="s">
        <v>1099</v>
      </c>
      <c r="C6" s="186" t="s">
        <v>13714</v>
      </c>
      <c r="D6" s="230"/>
      <c r="E6" s="182" t="s">
        <v>1074</v>
      </c>
      <c r="F6" s="182" t="s">
        <v>777</v>
      </c>
      <c r="G6" s="182" t="s">
        <v>13177</v>
      </c>
      <c r="H6" s="183">
        <v>0</v>
      </c>
      <c r="I6" s="184" t="s">
        <v>1749</v>
      </c>
      <c r="J6" s="184" t="s">
        <v>6016</v>
      </c>
      <c r="K6" s="224"/>
      <c r="L6" s="224"/>
      <c r="M6" s="224"/>
      <c r="N6" s="224"/>
      <c r="O6" s="224" t="s">
        <v>1074</v>
      </c>
      <c r="P6" s="185"/>
      <c r="Q6" s="225"/>
      <c r="R6" s="182" t="str">
        <f ca="1">IF(ISERROR($V6),"",OFFSET('Smelter Look-up'!$C$4,$V6-4,0)&amp;"")</f>
        <v>PT Timah Tbk Kundur</v>
      </c>
      <c r="S6" s="181" t="str">
        <f t="shared" ref="S6:S3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509</v>
      </c>
      <c r="X6" s="227">
        <f t="shared" ref="X6:X37" si="3">IF(AND(C6="Smelter not listed",OR(LEN(D6)=0,LEN(E6)=0)),1,0)</f>
        <v>0</v>
      </c>
      <c r="AB6" s="228" t="str">
        <f t="shared" ref="AB6:AB37" si="4">B6&amp;C6</f>
        <v>TinPT Timah Tbk Kundur</v>
      </c>
    </row>
    <row r="7" spans="1:34" s="227" customFormat="1" ht="23.25" customHeight="1">
      <c r="A7" s="262"/>
      <c r="B7" s="182" t="s">
        <v>1099</v>
      </c>
      <c r="C7" s="186" t="s">
        <v>1000</v>
      </c>
      <c r="D7" s="230"/>
      <c r="E7" s="182" t="s">
        <v>859</v>
      </c>
      <c r="F7" s="182" t="s">
        <v>763</v>
      </c>
      <c r="G7" s="182" t="s">
        <v>13177</v>
      </c>
      <c r="H7" s="183">
        <v>0</v>
      </c>
      <c r="I7" s="184" t="s">
        <v>1752</v>
      </c>
      <c r="J7" s="184" t="s">
        <v>1753</v>
      </c>
      <c r="K7" s="224"/>
      <c r="L7" s="224"/>
      <c r="M7" s="224"/>
      <c r="N7" s="224"/>
      <c r="O7" s="224" t="s">
        <v>15832</v>
      </c>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521</v>
      </c>
      <c r="X7" s="227">
        <f t="shared" si="3"/>
        <v>0</v>
      </c>
      <c r="AB7" s="228" t="str">
        <f t="shared" si="4"/>
        <v>TinThaisarco</v>
      </c>
    </row>
    <row r="8" spans="1:34" s="227" customFormat="1" ht="24" customHeight="1">
      <c r="A8" s="262"/>
      <c r="B8" s="182" t="s">
        <v>1099</v>
      </c>
      <c r="C8" s="186" t="s">
        <v>15341</v>
      </c>
      <c r="D8" s="230"/>
      <c r="E8" s="182" t="s">
        <v>1064</v>
      </c>
      <c r="F8" s="182" t="s">
        <v>1772</v>
      </c>
      <c r="G8" s="182" t="s">
        <v>13177</v>
      </c>
      <c r="H8" s="183">
        <v>0</v>
      </c>
      <c r="I8" s="184" t="s">
        <v>1773</v>
      </c>
      <c r="J8" s="184" t="s">
        <v>3104</v>
      </c>
      <c r="K8" s="224"/>
      <c r="L8" s="224"/>
      <c r="M8" s="224"/>
      <c r="N8" s="224"/>
      <c r="O8" s="224" t="s">
        <v>15833</v>
      </c>
      <c r="P8" s="185"/>
      <c r="Q8" s="225"/>
      <c r="R8" s="182" t="str">
        <f ca="1">IF(ISERROR($V8),"",OFFSET('Smelter Look-up'!$C$4,$V8-4,0)&amp;"")</f>
        <v>Aurubis Beerse</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404</v>
      </c>
      <c r="X8" s="227">
        <f t="shared" si="3"/>
        <v>0</v>
      </c>
      <c r="AB8" s="228" t="str">
        <f t="shared" si="4"/>
        <v>TinAurubis Beerse</v>
      </c>
    </row>
    <row r="9" spans="1:34" s="227" customFormat="1" ht="24" customHeight="1">
      <c r="A9" s="262"/>
      <c r="B9" s="182" t="s">
        <v>1099</v>
      </c>
      <c r="C9" s="186" t="s">
        <v>1003</v>
      </c>
      <c r="D9" s="230"/>
      <c r="E9" s="182" t="s">
        <v>851</v>
      </c>
      <c r="F9" s="182" t="s">
        <v>754</v>
      </c>
      <c r="G9" s="182" t="s">
        <v>13177</v>
      </c>
      <c r="H9" s="183">
        <v>0</v>
      </c>
      <c r="I9" s="184" t="s">
        <v>1743</v>
      </c>
      <c r="J9" s="184" t="s">
        <v>9062</v>
      </c>
      <c r="K9" s="224"/>
      <c r="L9" s="224"/>
      <c r="M9" s="224"/>
      <c r="N9" s="224"/>
      <c r="O9" s="224" t="s">
        <v>851</v>
      </c>
      <c r="P9" s="185"/>
      <c r="Q9" s="225"/>
      <c r="R9" s="182" t="str">
        <f ca="1">IF(ISERROR($V9),"",OFFSET('Smelter Look-up'!$C$4,$V9-4,0)&amp;"")</f>
        <v>Minsur</v>
      </c>
      <c r="S9" s="181" t="str">
        <f t="shared" ca="1" si="2"/>
        <v>PE</v>
      </c>
      <c r="T9" s="181" t="str">
        <f ca="1">IF(B9="","",IF(ISERROR(MATCH($J9,SorP!$B$1:$B$6226,0)),"",INDIRECT("'SorP'!$A$"&amp;MATCH($S9&amp;$J9,SorP!C:C,0))))</f>
        <v>PE-ICA</v>
      </c>
      <c r="U9" s="201"/>
      <c r="V9" s="226">
        <f>IF(C9="",NA(),IF(OR(C9="Smelter not listed",C9="Smelter not yet identified"),MATCH($B9&amp;$D9,'Smelter Look-up'!$J:$J,0),MATCH($B9&amp;$C9,'Smelter Look-up'!$J:$J,0)))</f>
        <v>481</v>
      </c>
      <c r="X9" s="227">
        <f t="shared" si="3"/>
        <v>0</v>
      </c>
      <c r="AB9" s="228" t="str">
        <f t="shared" si="4"/>
        <v>TinMinsur</v>
      </c>
    </row>
    <row r="10" spans="1:34" s="227" customFormat="1" ht="25.5" customHeight="1">
      <c r="A10" s="262"/>
      <c r="B10" s="182" t="s">
        <v>1099</v>
      </c>
      <c r="C10" s="186" t="s">
        <v>13715</v>
      </c>
      <c r="D10" s="230"/>
      <c r="E10" s="182" t="s">
        <v>2382</v>
      </c>
      <c r="F10" s="182" t="s">
        <v>758</v>
      </c>
      <c r="G10" s="182" t="s">
        <v>13177</v>
      </c>
      <c r="H10" s="183">
        <v>0</v>
      </c>
      <c r="I10" s="184" t="s">
        <v>1728</v>
      </c>
      <c r="J10" s="184" t="s">
        <v>1728</v>
      </c>
      <c r="K10" s="224"/>
      <c r="L10" s="224"/>
      <c r="M10" s="224"/>
      <c r="N10" s="224"/>
      <c r="O10" s="224" t="s">
        <v>2382</v>
      </c>
      <c r="P10" s="185"/>
      <c r="Q10" s="225"/>
      <c r="R10" s="182" t="str">
        <f ca="1">IF(ISERROR($V10),"",OFFSET('Smelter Look-up'!$C$4,$V10-4,0)&amp;"")</f>
        <v>Operaciones Metalurgicas S.A.</v>
      </c>
      <c r="S10" s="181" t="str">
        <f t="shared" ca="1" si="2"/>
        <v>BO</v>
      </c>
      <c r="T10" s="181" t="str">
        <f ca="1">IF(B10="","",IF(ISERROR(MATCH($J10,SorP!$B$1:$B$6226,0)),"",INDIRECT("'SorP'!$A$"&amp;MATCH($S10&amp;$J10,SorP!C:C,0))))</f>
        <v>BO-O</v>
      </c>
      <c r="U10" s="201"/>
      <c r="V10" s="226">
        <f>IF(C10="",NA(),IF(OR(C10="Smelter not listed",C10="Smelter not yet identified"),MATCH($B10&amp;$D10,'Smelter Look-up'!$J:$J,0),MATCH($B10&amp;$C10,'Smelter Look-up'!$J:$J,0)))</f>
        <v>493</v>
      </c>
      <c r="X10" s="227">
        <f t="shared" si="3"/>
        <v>0</v>
      </c>
      <c r="AB10" s="228" t="str">
        <f t="shared" si="4"/>
        <v>TinOperaciones Metalurgicas S.A.</v>
      </c>
    </row>
    <row r="11" spans="1:34" s="227" customFormat="1" ht="23.25" customHeight="1">
      <c r="A11" s="262"/>
      <c r="B11" s="182" t="s">
        <v>1099</v>
      </c>
      <c r="C11" s="186" t="s">
        <v>13761</v>
      </c>
      <c r="D11" s="230"/>
      <c r="E11" s="182" t="s">
        <v>1074</v>
      </c>
      <c r="F11" s="182" t="s">
        <v>13775</v>
      </c>
      <c r="G11" s="182" t="s">
        <v>13177</v>
      </c>
      <c r="H11" s="183">
        <v>0</v>
      </c>
      <c r="I11" s="184" t="s">
        <v>14989</v>
      </c>
      <c r="J11" s="184" t="s">
        <v>12799</v>
      </c>
      <c r="K11" s="224"/>
      <c r="L11" s="224"/>
      <c r="M11" s="224"/>
      <c r="N11" s="224"/>
      <c r="O11" s="224" t="s">
        <v>1074</v>
      </c>
      <c r="P11" s="185"/>
      <c r="Q11" s="225"/>
      <c r="R11" s="182" t="str">
        <f ca="1">IF(ISERROR($V11),"",OFFSET('Smelter Look-up'!$C$4,$V11-4,0)&amp;"")</f>
        <v>PT Mitra Sukses Globalindo</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503</v>
      </c>
      <c r="X11" s="227">
        <f t="shared" si="3"/>
        <v>0</v>
      </c>
      <c r="AB11" s="228" t="str">
        <f t="shared" si="4"/>
        <v>TinPT Mitra Sukses Globalindo</v>
      </c>
    </row>
    <row r="12" spans="1:34" s="227" customFormat="1" ht="23.25" customHeight="1">
      <c r="A12" s="262"/>
      <c r="B12" s="182" t="s">
        <v>1099</v>
      </c>
      <c r="C12" s="186" t="s">
        <v>1367</v>
      </c>
      <c r="D12" s="230"/>
      <c r="E12" s="182" t="s">
        <v>1074</v>
      </c>
      <c r="F12" s="182" t="s">
        <v>1368</v>
      </c>
      <c r="G12" s="182" t="s">
        <v>13177</v>
      </c>
      <c r="H12" s="183">
        <v>0</v>
      </c>
      <c r="I12" s="184" t="s">
        <v>1726</v>
      </c>
      <c r="J12" s="184" t="s">
        <v>12799</v>
      </c>
      <c r="K12" s="224"/>
      <c r="L12" s="224"/>
      <c r="M12" s="224"/>
      <c r="N12" s="224"/>
      <c r="O12" s="224" t="s">
        <v>1074</v>
      </c>
      <c r="P12" s="185"/>
      <c r="Q12" s="225"/>
      <c r="R12" s="182" t="str">
        <f ca="1">IF(ISERROR($V12),"",OFFSET('Smelter Look-up'!$C$4,$V12-4,0)&amp;"")</f>
        <v>PT ATD Makmur Mandiri Jaya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499</v>
      </c>
      <c r="X12" s="227">
        <f t="shared" si="3"/>
        <v>0</v>
      </c>
      <c r="AB12" s="228" t="str">
        <f t="shared" si="4"/>
        <v>TinPT ATD Makmur Mandiri Jaya</v>
      </c>
    </row>
    <row r="13" spans="1:34" s="227" customFormat="1" ht="23.25" customHeight="1">
      <c r="A13" s="262"/>
      <c r="B13" s="182" t="s">
        <v>1099</v>
      </c>
      <c r="C13" s="186" t="s">
        <v>610</v>
      </c>
      <c r="D13" s="230"/>
      <c r="E13" s="182" t="s">
        <v>1074</v>
      </c>
      <c r="F13" s="182" t="s">
        <v>759</v>
      </c>
      <c r="G13" s="182" t="s">
        <v>13177</v>
      </c>
      <c r="H13" s="183">
        <v>0</v>
      </c>
      <c r="I13" s="184" t="s">
        <v>1726</v>
      </c>
      <c r="J13" s="184" t="s">
        <v>12799</v>
      </c>
      <c r="K13" s="224"/>
      <c r="L13" s="224"/>
      <c r="M13" s="224"/>
      <c r="N13" s="224"/>
      <c r="O13" s="224" t="s">
        <v>1074</v>
      </c>
      <c r="P13" s="185"/>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502</v>
      </c>
      <c r="X13" s="227">
        <f t="shared" si="3"/>
        <v>0</v>
      </c>
      <c r="AB13" s="228" t="str">
        <f t="shared" si="4"/>
        <v>TinPT Mitra Stania Prima</v>
      </c>
    </row>
    <row r="14" spans="1:34" s="227" customFormat="1" ht="26.25" customHeight="1">
      <c r="A14" s="262"/>
      <c r="B14" s="182" t="s">
        <v>1099</v>
      </c>
      <c r="C14" s="186" t="s">
        <v>2484</v>
      </c>
      <c r="D14" s="230"/>
      <c r="E14" s="182" t="s">
        <v>1065</v>
      </c>
      <c r="F14" s="182" t="s">
        <v>764</v>
      </c>
      <c r="G14" s="182" t="s">
        <v>13177</v>
      </c>
      <c r="H14" s="183">
        <v>0</v>
      </c>
      <c r="I14" s="184" t="s">
        <v>1725</v>
      </c>
      <c r="J14" s="184" t="s">
        <v>1729</v>
      </c>
      <c r="K14" s="224"/>
      <c r="L14" s="224"/>
      <c r="M14" s="224"/>
      <c r="N14" s="224"/>
      <c r="O14" s="224" t="s">
        <v>15834</v>
      </c>
      <c r="P14" s="185"/>
      <c r="Q14" s="225"/>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IF(C14="",NA(),IF(OR(C14="Smelter not listed",C14="Smelter not yet identified"),MATCH($B14&amp;$D14,'Smelter Look-up'!$J:$J,0),MATCH($B14&amp;$C14,'Smelter Look-up'!$J:$J,0)))</f>
        <v>530</v>
      </c>
      <c r="X14" s="227">
        <f t="shared" si="3"/>
        <v>0</v>
      </c>
      <c r="AB14" s="228" t="str">
        <f t="shared" si="4"/>
        <v>TinWhite Solder Metalurgia e Mineracao Ltda.</v>
      </c>
    </row>
    <row r="15" spans="1:34" s="227" customFormat="1" ht="20.14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4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4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4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2DBD0AC-E92A-4546-AD71-D0E7C7220DF4}"/>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512</v>
      </c>
      <c r="G3" s="19" t="s">
        <v>511</v>
      </c>
      <c r="H3" s="19" t="s">
        <v>513</v>
      </c>
      <c r="I3" s="19" t="s">
        <v>1283</v>
      </c>
      <c r="J3" s="19" t="s">
        <v>1284</v>
      </c>
    </row>
    <row r="4" spans="1:10" ht="41">
      <c r="A4" s="90" t="str">
        <f ca="1">Declaration!B8</f>
        <v>Firmenname (*):</v>
      </c>
      <c r="B4" s="89" t="str">
        <f>Declaration!D8</f>
        <v>Süddeutsche Metallhandelsges. mbH (SMH) / Diehl Brass Solutions Stiftung &amp; Co. KG / Franconia Industries, Inc.</v>
      </c>
      <c r="C4" s="89" t="str">
        <f t="shared" ref="C4" ca="1" si="0">IF(H4=1,J4,I4)</f>
        <v>Vollständig</v>
      </c>
      <c r="D4" s="95" t="str">
        <f>IF(H4=1,"Click here to enter Company Name","")</f>
        <v/>
      </c>
      <c r="E4" s="20" t="s">
        <v>1273</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41">
      <c r="A5" s="90" t="str">
        <f ca="1">Declaration!B9</f>
        <v>Geltungsbereich der Erklärung (*):</v>
      </c>
      <c r="B5" s="89" t="str">
        <f>Declaration!D9</f>
        <v>A. Company</v>
      </c>
      <c r="C5" s="89" t="str">
        <f ca="1">IF(H5=1,J5,I5)</f>
        <v>Vollständig</v>
      </c>
      <c r="D5" s="95" t="str">
        <f>IF(H5=1,"Click here to enter Declaration Scope","")</f>
        <v/>
      </c>
      <c r="E5" s="20" t="s">
        <v>1273</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41">
      <c r="A6" s="90" t="str">
        <f ca="1">Declaration!B10</f>
        <v>Beschreibung des Geltungsbereichs</v>
      </c>
      <c r="B6" s="89" t="str">
        <f>Declaration!D10</f>
        <v>Manufacturing of semi-fabricated products (strips, rods, tubes) by melting and extruding or rolling of copper alloys</v>
      </c>
      <c r="C6" s="89" t="str">
        <f ca="1">IF(H6=1,J6,I6)</f>
        <v>Vollständig</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41">
      <c r="A7" s="90" t="str">
        <f ca="1">Declaration!B15</f>
        <v>Name des Ansprechpartners (*):</v>
      </c>
      <c r="B7" s="89" t="str">
        <f>Declaration!D15</f>
        <v>Günther Ernst</v>
      </c>
      <c r="C7" s="89" t="str">
        <f ca="1">IF(H7=1,J7,I7)</f>
        <v>Vollständig</v>
      </c>
      <c r="D7" s="95" t="str">
        <f>IF(H7=1,"Click here to enter Contact Name","")</f>
        <v/>
      </c>
      <c r="E7" s="20" t="s">
        <v>1273</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41">
      <c r="A8" s="90" t="str">
        <f ca="1">Declaration!B16</f>
        <v>E-Mail-Adresse des Ansprechpartners (*):</v>
      </c>
      <c r="B8" s="89" t="str">
        <f>Declaration!D16</f>
        <v>guenther.ernst@diehl.com</v>
      </c>
      <c r="C8" s="89" t="str">
        <f ca="1">IF(H8=1,J8,I8)</f>
        <v>Vollständig</v>
      </c>
      <c r="D8" s="95" t="str">
        <f>IF(H8=1,"Click here to enter Email-Contact","")</f>
        <v/>
      </c>
      <c r="E8" s="20" t="s">
        <v>1273</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41">
      <c r="A9" s="90" t="str">
        <f ca="1">Declaration!B17</f>
        <v>Telefonnummer des Ansprechpartners (*):</v>
      </c>
      <c r="B9" s="273" t="str">
        <f>Declaration!D17</f>
        <v>+49 911 5704161</v>
      </c>
      <c r="C9" s="89" t="str">
        <f ca="1">IF(H9=1,J9,I9)</f>
        <v>Vollständig</v>
      </c>
      <c r="D9" s="95" t="str">
        <f>IF(H9=1,"Click here to enter Phone-Contact","")</f>
        <v/>
      </c>
      <c r="E9" s="20" t="s">
        <v>1273</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41">
      <c r="A10" s="90" t="str">
        <f ca="1">Declaration!B18</f>
        <v>Bevollmächtigter (*):</v>
      </c>
      <c r="B10" s="89" t="str">
        <f>Declaration!D18</f>
        <v>Günther Ernst</v>
      </c>
      <c r="C10" s="89" t="str">
        <f t="shared" ref="C10" ca="1" si="4">IF(H10=1,J10,I10)</f>
        <v>Vollständig</v>
      </c>
      <c r="D10" s="95" t="str">
        <f>IF(H10=1,"Click here to enter an Authorized Company Representative's name","")</f>
        <v/>
      </c>
      <c r="E10" s="20" t="s">
        <v>1273</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41">
      <c r="A11" s="90" t="str">
        <f ca="1">Declaration!B20</f>
        <v>E-Mail-Adresse des Bevollmächtigten (*):</v>
      </c>
      <c r="B11" s="89" t="str">
        <f>Declaration!D20</f>
        <v>guenther.ernst@diehl.com</v>
      </c>
      <c r="C11" s="89" t="str">
        <f ca="1">IF(H11=1,J11,I11)</f>
        <v>Vollständig</v>
      </c>
      <c r="D11" s="95" t="str">
        <f>IF(H11=1,"Click here to enter Representative's email","")</f>
        <v/>
      </c>
      <c r="E11" s="20" t="s">
        <v>1273</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41">
      <c r="A12" s="90" t="str">
        <f ca="1">Declaration!B22</f>
        <v>Datum (*):</v>
      </c>
      <c r="B12" s="91">
        <f>Declaration!D22</f>
        <v>45775</v>
      </c>
      <c r="C12" s="89" t="str">
        <f ca="1">IF(H12=1,J12,I12)</f>
        <v>Vollständig</v>
      </c>
      <c r="D12" s="95" t="str">
        <f>IF(H12=1,"Click here to enter Date of Completion","")</f>
        <v/>
      </c>
      <c r="E12" s="20" t="s">
        <v>1273</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7.5">
      <c r="A13" s="89" t="str">
        <f ca="1">Declaration!B25</f>
        <v>1) Wird absichtlich ein 3TG-Mineral im Herstellungsprozess verwendet oder in das/die Produkt(e) aufgenommen? (*)</v>
      </c>
      <c r="B13" s="92"/>
      <c r="C13" s="92"/>
      <c r="D13" s="96"/>
      <c r="E13" s="20" t="s">
        <v>783</v>
      </c>
      <c r="F13" s="93"/>
      <c r="H13" s="19">
        <f t="shared" si="3"/>
        <v>0</v>
      </c>
    </row>
    <row r="14" spans="1:10" ht="27.5">
      <c r="A14" s="90" t="str">
        <f ca="1">Declaration!B26</f>
        <v xml:space="preserve">Tantal  </v>
      </c>
      <c r="B14" s="89" t="str">
        <f>Declaration!D26</f>
        <v>No</v>
      </c>
      <c r="C14" s="89" t="str">
        <f ca="1">IF(H14=1,J14,I14)</f>
        <v>Vollständig</v>
      </c>
      <c r="D14" s="95" t="str">
        <f>IF(H14=1,"Click here to answer question 1 for Tantalum","")</f>
        <v/>
      </c>
      <c r="E14" s="20" t="s">
        <v>779</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41">
      <c r="A15" s="90" t="str">
        <f ca="1">Declaration!B27</f>
        <v>Zinn  (*)</v>
      </c>
      <c r="B15" s="89" t="str">
        <f>Declaration!D27</f>
        <v>Yes</v>
      </c>
      <c r="C15" s="89" t="str">
        <f ca="1">IF(H15=1,J15,I15)</f>
        <v>Vollständig</v>
      </c>
      <c r="D15" s="95" t="str">
        <f>IF(H15=1,"Click here to answer question 1 for Tin","")</f>
        <v/>
      </c>
      <c r="E15" s="20" t="s">
        <v>780</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41">
      <c r="A16" s="90" t="str">
        <f ca="1">Declaration!B28</f>
        <v xml:space="preserve">Gold  </v>
      </c>
      <c r="B16" s="89" t="str">
        <f>Declaration!D28</f>
        <v>No</v>
      </c>
      <c r="C16" s="89" t="str">
        <f ca="1">IF(H16=1,J16,I16)</f>
        <v>Vollständig</v>
      </c>
      <c r="D16" s="95" t="str">
        <f>IF(H16=1,"Click here to answer question 1 for Gold","")</f>
        <v/>
      </c>
      <c r="E16" s="20" t="s">
        <v>780</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41">
      <c r="A17" s="90" t="str">
        <f ca="1">Declaration!B29</f>
        <v xml:space="preserve">Wolfram  </v>
      </c>
      <c r="B17" s="89" t="str">
        <f>Declaration!D29</f>
        <v>No</v>
      </c>
      <c r="C17" s="89" t="str">
        <f ca="1">IF(H17=1,J17,I17)</f>
        <v>Vollständig</v>
      </c>
      <c r="D17" s="95" t="str">
        <f>IF(H17=1,"Click here to answer question 1 for Tungsten","")</f>
        <v/>
      </c>
      <c r="E17" s="20" t="s">
        <v>780</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4">
      <c r="A18" s="89" t="str">
        <f ca="1">Declaration!B31</f>
        <v>2) Liegen in dem/den Produkt(en) 3TG-Rückstände vor?  (*)</v>
      </c>
      <c r="B18" s="92"/>
      <c r="C18" s="92"/>
      <c r="D18" s="96"/>
      <c r="E18" s="20" t="s">
        <v>781</v>
      </c>
      <c r="F18" s="93"/>
      <c r="J18" s="148"/>
    </row>
    <row r="19" spans="1:10" ht="41">
      <c r="A19" s="90" t="str">
        <f ca="1">Declaration!B32</f>
        <v xml:space="preserve">Tantal  </v>
      </c>
      <c r="B19" s="89">
        <f>IF($B$14="Yes",Declaration!D32,0)</f>
        <v>0</v>
      </c>
      <c r="C19" s="89" t="str">
        <f ca="1">IF(H19=1,J19,I19)</f>
        <v>Vollständig</v>
      </c>
      <c r="D19" s="97" t="str">
        <f>IF(H19=1,"Click here to answer question 2 for Tantalum","")</f>
        <v/>
      </c>
      <c r="E19" s="20" t="s">
        <v>780</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41">
      <c r="A20" s="90" t="str">
        <f ca="1">Declaration!B33</f>
        <v>Zinn  (*)</v>
      </c>
      <c r="B20" s="89" t="str">
        <f>IF($B$15="Yes",Declaration!D33,0)</f>
        <v>Yes</v>
      </c>
      <c r="C20" s="89" t="str">
        <f ca="1">IF(H20=1,J20,I20)</f>
        <v>Vollständig</v>
      </c>
      <c r="D20" s="97" t="str">
        <f>IF(H20=1,"Click here to answer question 2 for Tin","")</f>
        <v/>
      </c>
      <c r="E20" s="20" t="s">
        <v>780</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41">
      <c r="A21" s="90" t="str">
        <f ca="1">Declaration!B34</f>
        <v xml:space="preserve">Gold  </v>
      </c>
      <c r="B21" s="89">
        <f>IF($B$16="Yes",Declaration!D34,0)</f>
        <v>0</v>
      </c>
      <c r="C21" s="89" t="str">
        <f ca="1">IF(H21=1,J21,I21)</f>
        <v>Vollständig</v>
      </c>
      <c r="D21" s="97" t="str">
        <f>IF(H21=1,"Click here to answer question 2 for Gold","")</f>
        <v/>
      </c>
      <c r="E21" s="20" t="s">
        <v>780</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41">
      <c r="A22" s="90" t="str">
        <f ca="1">Declaration!B35</f>
        <v xml:space="preserve">Wolfram  </v>
      </c>
      <c r="B22" s="89">
        <f>IF($B$17="Yes",Declaration!D35,0)</f>
        <v>0</v>
      </c>
      <c r="C22" s="89" t="str">
        <f ca="1">IF(H22=1,J22,I22)</f>
        <v>Vollständig</v>
      </c>
      <c r="D22" s="97" t="str">
        <f>IF(H22=1,"Click here to answer question 2 for Tungsten","")</f>
        <v/>
      </c>
      <c r="E22" s="20" t="s">
        <v>780</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780</v>
      </c>
      <c r="F23" s="93"/>
      <c r="J23" s="148"/>
    </row>
    <row r="24" spans="1:10" ht="41">
      <c r="A24" s="90" t="str">
        <f ca="1">Declaration!B38</f>
        <v xml:space="preserve">Tantal  </v>
      </c>
      <c r="B24" s="89">
        <f>IF(AND($B$14="Yes",$B$19="Yes"),Declaration!D38,0)</f>
        <v>0</v>
      </c>
      <c r="C24" s="89" t="str">
        <f ca="1">IF(H24=1,J24,I24)</f>
        <v>Vollständig</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41">
      <c r="A25" s="90" t="str">
        <f ca="1">Declaration!B39</f>
        <v>Zinn  (*)</v>
      </c>
      <c r="B25" s="89" t="str">
        <f>IF(AND($B$15="Yes",$B$20="Yes"),Declaration!D39,0)</f>
        <v>Yes</v>
      </c>
      <c r="C25" s="89" t="str">
        <f ca="1">IF(H25=1,J25,I25)</f>
        <v>Vollständig</v>
      </c>
      <c r="D25" s="97" t="str">
        <f>IF(H25=1,"Click here to answer question 3 for Tin","")</f>
        <v/>
      </c>
      <c r="E25" s="20" t="s">
        <v>780</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41">
      <c r="A26" s="90" t="str">
        <f ca="1">Declaration!B40</f>
        <v xml:space="preserve">Gold  </v>
      </c>
      <c r="B26" s="89">
        <f>IF(AND($B$16="Yes",$B$21="Yes"),Declaration!D40,0)</f>
        <v>0</v>
      </c>
      <c r="C26" s="89" t="str">
        <f ca="1">IF(H26=1,J26,I26)</f>
        <v>Vollständig</v>
      </c>
      <c r="D26" s="97" t="str">
        <f>IF(H26=1,"Click here to answer question 3 for Gold","")</f>
        <v/>
      </c>
      <c r="E26" s="20" t="s">
        <v>780</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41">
      <c r="A27" s="90" t="str">
        <f ca="1">Declaration!B41</f>
        <v xml:space="preserve">Wolfram  </v>
      </c>
      <c r="B27" s="89">
        <f>IF(AND($B$17="Yes",$B$22="Yes"),Declaration!D41,0)</f>
        <v>0</v>
      </c>
      <c r="C27" s="89" t="str">
        <f ca="1">IF(H27=1,J27,I27)</f>
        <v>Vollständig</v>
      </c>
      <c r="D27" s="97" t="str">
        <f>IF(H27=1,"Click here to answer question 3 for Tungsten","")</f>
        <v/>
      </c>
      <c r="E27" s="20" t="s">
        <v>780</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5" customHeight="1">
      <c r="A28" s="89" t="str">
        <f ca="1">Declaration!B43</f>
        <v>4) Beziehen Schmelzhütten in Ihrer Lieferkette ihre 3TG aus von Konflikten betroffenen und risikoreichen Gebieten? (*)</v>
      </c>
      <c r="B28" s="89"/>
      <c r="C28" s="89"/>
      <c r="D28" s="97"/>
      <c r="E28" s="20"/>
      <c r="F28" s="20"/>
      <c r="G28" s="20"/>
      <c r="I28" s="147"/>
    </row>
    <row r="29" spans="1:10" ht="41.15"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5"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5"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5"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40.5">
      <c r="A33" s="89" t="str">
        <f ca="1">Declaration!B49</f>
        <v>5) Stammt das für die Funktionalität oder  Herstellung Ihrer Produkte benötigte 3TG-Mineral zu 100 % aus Recycling- oder Schrottquellen?  (*)</v>
      </c>
      <c r="B33" s="92"/>
      <c r="C33" s="92"/>
      <c r="D33" s="96"/>
      <c r="E33" s="20" t="s">
        <v>1273</v>
      </c>
      <c r="F33" s="93"/>
      <c r="J33" s="148"/>
    </row>
    <row r="34" spans="1:10" ht="41">
      <c r="A34" s="90" t="str">
        <f ca="1">Declaration!B50</f>
        <v xml:space="preserve">Tantal  </v>
      </c>
      <c r="B34" s="89">
        <f>IF(AND($B$14="Yes",$B$19="Yes"),Declaration!D50,0)</f>
        <v>0</v>
      </c>
      <c r="C34" s="89" t="str">
        <f ca="1">IF(H34=1,J34,I34)</f>
        <v>Vollständig</v>
      </c>
      <c r="D34" s="260" t="str">
        <f>IF(H34=1,"Click here to answer question 5 for Tantalum","")</f>
        <v/>
      </c>
      <c r="E34" s="20" t="s">
        <v>1273</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41">
      <c r="A35" s="90" t="str">
        <f ca="1">Declaration!B51</f>
        <v>Zinn  (*)</v>
      </c>
      <c r="B35" s="89" t="str">
        <f>IF(AND($B$15="Yes",$B$20="Yes"),Declaration!D51,0)</f>
        <v>Unknown</v>
      </c>
      <c r="C35" s="89" t="str">
        <f ca="1">IF(H35=1,J35,I35)</f>
        <v>Vollständig</v>
      </c>
      <c r="D35" s="260" t="str">
        <f>IF(H35=1,"Click here to answer question 5 for Tin","")</f>
        <v/>
      </c>
      <c r="E35" s="20" t="s">
        <v>1273</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41">
      <c r="A36" s="90" t="str">
        <f ca="1">Declaration!B52</f>
        <v xml:space="preserve">Gold  </v>
      </c>
      <c r="B36" s="89">
        <f>IF(AND($B$16="Yes",$B$21="Yes"),Declaration!D52,0)</f>
        <v>0</v>
      </c>
      <c r="C36" s="89" t="str">
        <f ca="1">IF(H36=1,J36,I36)</f>
        <v>Vollständig</v>
      </c>
      <c r="D36" s="260" t="str">
        <f>IF(H36=1,"Click here to answer question 5 for Gold","")</f>
        <v/>
      </c>
      <c r="E36" s="20" t="s">
        <v>1273</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41">
      <c r="A37" s="90" t="str">
        <f ca="1">Declaration!B53</f>
        <v xml:space="preserve">Wolfram  </v>
      </c>
      <c r="B37" s="89">
        <f>IF(AND($B$17="Yes",$B$22="Yes"),Declaration!D53,0)</f>
        <v>0</v>
      </c>
      <c r="C37" s="89" t="str">
        <f ca="1">IF(H37=1,J37,I37)</f>
        <v>Vollständig</v>
      </c>
      <c r="D37" s="260" t="str">
        <f>IF(H37=1,"Click here to answer question 5 for Tungsten","")</f>
        <v/>
      </c>
      <c r="E37" s="20" t="s">
        <v>1273</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40.5">
      <c r="A38" s="89" t="str">
        <f ca="1">Declaration!B55</f>
        <v>6) Wie hoch ist der Prozentsatz an Lieferanten, die auf Ihre Lieferkettenumfrage geantwortet haben? (*)</v>
      </c>
      <c r="B38" s="92"/>
      <c r="C38" s="92"/>
      <c r="D38" s="96"/>
      <c r="E38" s="20" t="s">
        <v>780</v>
      </c>
      <c r="F38" s="93"/>
    </row>
    <row r="39" spans="1:10" ht="27.5">
      <c r="A39" s="90" t="str">
        <f ca="1">Declaration!B56</f>
        <v xml:space="preserve">Tantal  </v>
      </c>
      <c r="B39" s="268">
        <f>IF(AND($B$14="Yes",$B$19="Yes"),Declaration!D56,0)</f>
        <v>0</v>
      </c>
      <c r="C39" s="89" t="str">
        <f ca="1">IF(H39=1,J39,I39)</f>
        <v>Vollständig</v>
      </c>
      <c r="D39" s="261" t="str">
        <f>IF(H39=1,"Click here to answer question 6 for Tantalum","")</f>
        <v/>
      </c>
      <c r="E39" s="20" t="s">
        <v>779</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7.5">
      <c r="A40" s="90" t="str">
        <f ca="1">Declaration!B57</f>
        <v>Zinn  (*)</v>
      </c>
      <c r="B40" s="268" t="str">
        <f>IF(AND($B$15="Yes",$B$20="Yes"),Declaration!D57,0)</f>
        <v>100%</v>
      </c>
      <c r="C40" s="89" t="str">
        <f ca="1">IF(H40=1,J40,I40)</f>
        <v>Vollständig</v>
      </c>
      <c r="D40" s="261" t="str">
        <f>IF(H40=1,"Click here to answer question 6 for Tin","")</f>
        <v/>
      </c>
      <c r="E40" s="20" t="s">
        <v>779</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7.5">
      <c r="A41" s="90" t="str">
        <f ca="1">Declaration!B58</f>
        <v xml:space="preserve">Gold  </v>
      </c>
      <c r="B41" s="268">
        <f>IF(AND($B$16="Yes",$B$21="Yes"),Declaration!D58,0)</f>
        <v>0</v>
      </c>
      <c r="C41" s="89" t="str">
        <f ca="1">IF(H41=1,J41,I41)</f>
        <v>Vollständig</v>
      </c>
      <c r="D41" s="261" t="str">
        <f>IF(H41=1,"Click here to answer question 6 for Gold","")</f>
        <v/>
      </c>
      <c r="E41" s="20" t="s">
        <v>779</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7.5">
      <c r="A42" s="90" t="str">
        <f ca="1">Declaration!B59</f>
        <v xml:space="preserve">Wolfram  </v>
      </c>
      <c r="B42" s="268">
        <f>IF(AND($B$17="Yes",$B$22="Yes"),Declaration!D59,0)</f>
        <v>0</v>
      </c>
      <c r="C42" s="89" t="str">
        <f ca="1">IF(H42=1,J42,I42)</f>
        <v>Vollständig</v>
      </c>
      <c r="D42" s="261" t="str">
        <f>IF(H42=1,"Click here to answer question 6 for Tungsten","")</f>
        <v/>
      </c>
      <c r="E42" s="20" t="s">
        <v>779</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4">
      <c r="A43" s="89" t="str">
        <f ca="1">Declaration!B61</f>
        <v>7) Haben Sie alle Schmelzhütten ermittelt, die das 3TG-Mineral für Ihre Lieferkette bereitstellen?  (*)</v>
      </c>
      <c r="B43" s="92"/>
      <c r="C43" s="92"/>
      <c r="D43" s="96"/>
      <c r="E43" s="20" t="s">
        <v>781</v>
      </c>
      <c r="F43" s="93"/>
    </row>
    <row r="44" spans="1:10" ht="54.5">
      <c r="A44" s="90" t="str">
        <f ca="1">Declaration!B62</f>
        <v xml:space="preserve">Tantal  </v>
      </c>
      <c r="B44" s="89">
        <f>IF(AND($B$14="Yes",$B$19="Yes"),Declaration!D62,0)</f>
        <v>0</v>
      </c>
      <c r="C44" s="89" t="str">
        <f ca="1">IF(H44=1,J44,I44)</f>
        <v>Vollständig</v>
      </c>
      <c r="D44" s="260" t="str">
        <f>IF(H44=1,"Click here to answer question 7 for Tantalum","")</f>
        <v/>
      </c>
      <c r="E44" s="20" t="s">
        <v>1269</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4.5">
      <c r="A45" s="90" t="str">
        <f ca="1">Declaration!B63</f>
        <v>Zinn  (*)</v>
      </c>
      <c r="B45" s="89" t="str">
        <f>IF(AND($B$15="Yes",$B$20="Yes"),Declaration!D63,0)</f>
        <v>Yes</v>
      </c>
      <c r="C45" s="89" t="str">
        <f ca="1">IF(H45=1,J45,I45)</f>
        <v>Vollständig</v>
      </c>
      <c r="D45" s="260" t="str">
        <f>IF(H45=1,"Click here to answer question 7 for Tin","")</f>
        <v/>
      </c>
      <c r="E45" s="20" t="s">
        <v>1269</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4.5">
      <c r="A46" s="90" t="str">
        <f ca="1">Declaration!B64</f>
        <v xml:space="preserve">Gold  </v>
      </c>
      <c r="B46" s="89">
        <f>IF(AND($B$16="Yes",$B$21="Yes"),Declaration!D64,0)</f>
        <v>0</v>
      </c>
      <c r="C46" s="89" t="str">
        <f ca="1">IF(H46=1,J46,I46)</f>
        <v>Vollständig</v>
      </c>
      <c r="D46" s="260" t="str">
        <f>IF(H46=1,"Click here to answer question 7 for Gold","")</f>
        <v/>
      </c>
      <c r="E46" s="20" t="s">
        <v>1269</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4.5">
      <c r="A47" s="90" t="str">
        <f ca="1">Declaration!B65</f>
        <v xml:space="preserve">Wolfram  </v>
      </c>
      <c r="B47" s="89">
        <f>IF(AND($B$17="Yes",$B$22="Yes"),Declaration!D65,0)</f>
        <v>0</v>
      </c>
      <c r="C47" s="89" t="str">
        <f ca="1">IF(H47=1,J47,I47)</f>
        <v>Vollständig</v>
      </c>
      <c r="D47" s="260" t="str">
        <f>IF(H47=1,"Click here to answer question 7 for Tungsten","")</f>
        <v/>
      </c>
      <c r="E47" s="20" t="s">
        <v>1269</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7.5">
      <c r="A48" s="89" t="str">
        <f ca="1">Declaration!B67</f>
        <v>8) Haben Sie alle relevanten Informationen, die Ihr Unternehmen zu den Schmelzhütten erhalten hat, in dieser Erklärung aufgeführt?  (*)</v>
      </c>
      <c r="B48" s="92"/>
      <c r="C48" s="92"/>
      <c r="D48" s="96"/>
      <c r="E48" s="20" t="s">
        <v>782</v>
      </c>
      <c r="F48" s="93"/>
    </row>
    <row r="49" spans="1:10" ht="41">
      <c r="A49" s="90" t="str">
        <f ca="1">Declaration!B68</f>
        <v xml:space="preserve">Tantal  </v>
      </c>
      <c r="B49" s="89">
        <f>IF(AND($B$14="Yes",$B$19="Yes"),Declaration!D68,0)</f>
        <v>0</v>
      </c>
      <c r="C49" s="89" t="str">
        <f ca="1">IF(H49=1,J49,I49)</f>
        <v>Vollständig</v>
      </c>
      <c r="D49" s="261" t="str">
        <f>IF(H49=1,"Click here to answer question 8 for Tantalum","")</f>
        <v/>
      </c>
      <c r="E49" s="20" t="s">
        <v>780</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41">
      <c r="A50" s="90" t="str">
        <f ca="1">Declaration!B69</f>
        <v>Zinn  (*)</v>
      </c>
      <c r="B50" s="89" t="str">
        <f>IF(AND($B$15="Yes",$B$20="Yes"),Declaration!D69,0)</f>
        <v>Yes</v>
      </c>
      <c r="C50" s="89" t="str">
        <f ca="1">IF(H50=1,J50,I50)</f>
        <v>Vollständig</v>
      </c>
      <c r="D50" s="261" t="str">
        <f>IF(H50=1,"Click here to answer question 8 for Tin","")</f>
        <v/>
      </c>
      <c r="E50" s="20" t="s">
        <v>780</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41">
      <c r="A51" s="90" t="str">
        <f ca="1">Declaration!B70</f>
        <v xml:space="preserve">Gold  </v>
      </c>
      <c r="B51" s="89">
        <f>IF(AND($B$16="Yes",$B$21="Yes"),Declaration!D70,0)</f>
        <v>0</v>
      </c>
      <c r="C51" s="89" t="str">
        <f ca="1">IF(H51=1,J51,I51)</f>
        <v>Vollständig</v>
      </c>
      <c r="D51" s="261" t="str">
        <f>IF(H51=1,"Click here to answer question 8 for Gold","")</f>
        <v/>
      </c>
      <c r="E51" s="20" t="s">
        <v>780</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41">
      <c r="A52" s="90" t="str">
        <f ca="1">Declaration!B71</f>
        <v xml:space="preserve">Wolfram  </v>
      </c>
      <c r="B52" s="89">
        <f>IF(AND($B$17="Yes",$B$22="Yes"),Declaration!D71,0)</f>
        <v>0</v>
      </c>
      <c r="C52" s="89" t="str">
        <f ca="1">IF(H52=1,J52,I52)</f>
        <v>Vollständig</v>
      </c>
      <c r="D52" s="261" t="str">
        <f>IF(H52=1,"Click here to answer question 8 for Tungsten","")</f>
        <v/>
      </c>
      <c r="E52" s="20" t="s">
        <v>780</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7">
      <c r="A53" s="89" t="str">
        <f ca="1">Declaration!B74</f>
        <v>Frage</v>
      </c>
      <c r="B53" s="92"/>
      <c r="C53" s="92"/>
      <c r="D53" s="96"/>
      <c r="E53" s="20" t="s">
        <v>428</v>
      </c>
      <c r="F53" s="93"/>
      <c r="G53" s="93"/>
      <c r="H53" s="93"/>
    </row>
    <row r="54" spans="1:10" ht="41">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1273</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1273</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5" customHeight="1">
      <c r="A56" s="89" t="s">
        <v>3</v>
      </c>
      <c r="B56" s="89" t="str">
        <f>Declaration!G77</f>
        <v>https://www.diehl.com/cms/files/AEB_DBS_PR_01-2025.pdf</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4">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1273</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41">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1273</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41">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1273</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4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1273</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4.5" hidden="1">
      <c r="A61" s="89"/>
      <c r="B61" s="89"/>
      <c r="C61" s="89"/>
      <c r="D61" s="95"/>
      <c r="E61" s="20"/>
      <c r="F61" s="94"/>
      <c r="G61" s="70"/>
      <c r="H61" s="71"/>
      <c r="I61" s="147"/>
    </row>
    <row r="62" spans="1:10" ht="41">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1273</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41">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1273</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41">
      <c r="A64" s="89" t="s">
        <v>1266</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41">
      <c r="A65" s="89" t="s">
        <v>14996</v>
      </c>
      <c r="B65" s="89"/>
      <c r="C65" s="89" t="str">
        <f t="shared" ca="1" si="13"/>
        <v>Vollständig</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41">
      <c r="A66" s="89" t="s">
        <v>1806</v>
      </c>
      <c r="B66" s="89"/>
      <c r="C66" s="89" t="str">
        <f t="shared" ca="1" si="13"/>
        <v>Vollständig</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41">
      <c r="A67" s="89" t="s">
        <v>1807</v>
      </c>
      <c r="B67" s="89"/>
      <c r="C67" s="89" t="str">
        <f t="shared" ca="1" si="13"/>
        <v>Vollständig</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41">
      <c r="A68" s="89" t="s">
        <v>1808</v>
      </c>
      <c r="B68" s="89"/>
      <c r="C68" s="89" t="str">
        <f t="shared" ca="1" si="13"/>
        <v>Vollständig</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Produkt- oder Artikelnummer des Befragten (*)</v>
      </c>
      <c r="C5" s="132" t="str">
        <f ca="1">OFFSET(L!$C$1,MATCH("Product List"&amp;ADDRESS(ROW(),COLUMN(),4),L!$A:$A,0)-1,SL,,)</f>
        <v>Produkt- oder Artikelbeschreibung des Befragten</v>
      </c>
      <c r="D5" s="72" t="str">
        <f ca="1">OFFSET(L!$C$1,MATCH("Product List"&amp;ADDRESS(ROW(),COLUMN(),4),L!$A:$A,0)-1,SL,,)</f>
        <v>Kommentare</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0.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7.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56.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14788D7-E2B7-402B-8B65-BFD82849687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4375" defaultRowHeight="13.5"/>
  <cols>
    <col min="1" max="1" width="11.15234375" customWidth="1"/>
    <col min="2" max="2" width="25.765625" customWidth="1"/>
    <col min="3" max="3" width="11.843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73B76B5-D3DE-4365-90BC-E4E4174277F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Kim NOLTE</cp:lastModifiedBy>
  <cp:lastPrinted>2015-04-21T20:47:43Z</cp:lastPrinted>
  <dcterms:created xsi:type="dcterms:W3CDTF">2010-06-21T21:00:23Z</dcterms:created>
  <dcterms:modified xsi:type="dcterms:W3CDTF">2025-06-10T08:51:14Z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a39558ed-5c54-4465-9792-9fe99fb334bc_Enabled">
    <vt:lpwstr>true</vt:lpwstr>
  </property>
  <property fmtid="{D5CDD505-2E9C-101B-9397-08002B2CF9AE}" pid="6" name="MSIP_Label_a39558ed-5c54-4465-9792-9fe99fb334bc_SetDate">
    <vt:lpwstr>2025-04-28T08:50:22Z</vt:lpwstr>
  </property>
  <property fmtid="{D5CDD505-2E9C-101B-9397-08002B2CF9AE}" pid="7" name="MSIP_Label_a39558ed-5c54-4465-9792-9fe99fb334bc_Method">
    <vt:lpwstr>Privileged</vt:lpwstr>
  </property>
  <property fmtid="{D5CDD505-2E9C-101B-9397-08002B2CF9AE}" pid="8" name="MSIP_Label_a39558ed-5c54-4465-9792-9fe99fb334bc_Name">
    <vt:lpwstr>C0</vt:lpwstr>
  </property>
  <property fmtid="{D5CDD505-2E9C-101B-9397-08002B2CF9AE}" pid="9" name="MSIP_Label_a39558ed-5c54-4465-9792-9fe99fb334bc_SiteId">
    <vt:lpwstr>a2c46598-0fd1-4b3c-94d2-9b52215b3fe8</vt:lpwstr>
  </property>
  <property fmtid="{D5CDD505-2E9C-101B-9397-08002B2CF9AE}" pid="10" name="MSIP_Label_a39558ed-5c54-4465-9792-9fe99fb334bc_ActionId">
    <vt:lpwstr>1520a477-caac-455f-b279-44259b3e991f</vt:lpwstr>
  </property>
  <property fmtid="{D5CDD505-2E9C-101B-9397-08002B2CF9AE}" pid="11" name="MSIP_Label_a39558ed-5c54-4465-9792-9fe99fb334bc_ContentBits">
    <vt:lpwstr>0</vt:lpwstr>
  </property>
  <property fmtid="{D5CDD505-2E9C-101B-9397-08002B2CF9AE}" pid="12" name="MSIP_Label_a39558ed-5c54-4465-9792-9fe99fb334bc_Tag">
    <vt:lpwstr>10, 0, 1, 1</vt:lpwstr>
  </property>
</Properties>
</file>