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U:\text2022\Projekte aktiv\Konfliktmineralien\Kobalt\"/>
    </mc:Choice>
  </mc:AlternateContent>
  <workbookProtection workbookAlgorithmName="SHA-512" workbookHashValue="rvg8cOjtmdU8r+G5zmq9xgQGFCsoSSuLtqIdvhzlGhKoB0M1Gg+vbEzN2TsGCA0D1XccGCfWAvemNs9p218BXQ==" workbookSaltValue="MtRO4tgDoIq2XvVAi9G+Ew==" workbookSpinCount="100000" lockStructure="1"/>
  <bookViews>
    <workbookView xWindow="-110" yWindow="-110" windowWidth="23260" windowHeight="1258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G53" i="6" s="1"/>
  <c r="P27" i="4"/>
  <c r="P26" i="4"/>
  <c r="G54" i="6"/>
  <c r="B58" i="6"/>
  <c r="G58" i="6" s="1"/>
  <c r="B56" i="6"/>
  <c r="G56" i="6"/>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8" i="5"/>
  <c r="B9" i="5"/>
  <c r="B10" i="5"/>
  <c r="B11" i="5"/>
  <c r="B12" i="5"/>
  <c r="B13" i="5"/>
  <c r="B14" i="5"/>
  <c r="B15" i="5"/>
  <c r="G21" i="6"/>
  <c r="B84" i="4"/>
  <c r="P35" i="4"/>
  <c r="P34" i="4"/>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 i="6" s="1"/>
  <c r="H6" i="6" s="1"/>
  <c r="D6" i="6" s="1"/>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c r="B50" i="6"/>
  <c r="G50" i="6"/>
  <c r="B49" i="6"/>
  <c r="G49" i="6"/>
  <c r="B48" i="6"/>
  <c r="G48" i="6" s="1"/>
  <c r="B46" i="6"/>
  <c r="G46" i="6"/>
  <c r="B45" i="6"/>
  <c r="G45" i="6"/>
  <c r="B44" i="6"/>
  <c r="G44" i="6"/>
  <c r="B43" i="6"/>
  <c r="G43" i="6" s="1"/>
  <c r="B41" i="6"/>
  <c r="G41" i="6"/>
  <c r="B40" i="6"/>
  <c r="G40" i="6"/>
  <c r="H40" i="6" s="1"/>
  <c r="D40" i="6" s="1"/>
  <c r="B39" i="6"/>
  <c r="G39" i="6"/>
  <c r="B38" i="6"/>
  <c r="G38" i="6" s="1"/>
  <c r="B36" i="6"/>
  <c r="G36" i="6"/>
  <c r="B35" i="6"/>
  <c r="G35" i="6"/>
  <c r="B34" i="6"/>
  <c r="G34" i="6"/>
  <c r="B33" i="6"/>
  <c r="G33" i="6" s="1"/>
  <c r="B31" i="6"/>
  <c r="G31" i="6"/>
  <c r="B30" i="6"/>
  <c r="G30" i="6"/>
  <c r="B29" i="6"/>
  <c r="G29" i="6"/>
  <c r="H29" i="6"/>
  <c r="D29" i="6"/>
  <c r="B28" i="6"/>
  <c r="G28" i="6" s="1"/>
  <c r="B26" i="6"/>
  <c r="G26" i="6"/>
  <c r="B18" i="6"/>
  <c r="F26" i="6"/>
  <c r="B25" i="6"/>
  <c r="G25" i="6"/>
  <c r="B24" i="6"/>
  <c r="G24" i="6"/>
  <c r="B23" i="6"/>
  <c r="G23" i="6" s="1"/>
  <c r="H23" i="6" s="1"/>
  <c r="D23" i="6" s="1"/>
  <c r="B17" i="6"/>
  <c r="F25" i="6"/>
  <c r="B16" i="6"/>
  <c r="B15" i="6"/>
  <c r="H14" i="6"/>
  <c r="B13" i="6"/>
  <c r="G13" i="6"/>
  <c r="H13" i="6" s="1"/>
  <c r="D13" i="6" s="1"/>
  <c r="B12" i="6"/>
  <c r="G12" i="6"/>
  <c r="H12" i="6" s="1"/>
  <c r="D12" i="6" s="1"/>
  <c r="B11" i="6"/>
  <c r="G11" i="6" s="1"/>
  <c r="H11" i="6" s="1"/>
  <c r="D11" i="6" s="1"/>
  <c r="B10" i="6"/>
  <c r="G10" i="6"/>
  <c r="H10" i="6" s="1"/>
  <c r="D10" i="6" s="1"/>
  <c r="B9" i="6"/>
  <c r="G9" i="6"/>
  <c r="H9" i="6" s="1"/>
  <c r="D9" i="6" s="1"/>
  <c r="B8" i="6"/>
  <c r="G8" i="6"/>
  <c r="H8" i="6" s="1"/>
  <c r="D8" i="6" s="1"/>
  <c r="B7" i="6"/>
  <c r="G7" i="6"/>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S93" i="5"/>
  <c r="E13" i="5"/>
  <c r="X13" i="5" s="1"/>
  <c r="F9" i="5"/>
  <c r="H9" i="5"/>
  <c r="J12" i="5"/>
  <c r="J15" i="5"/>
  <c r="E16" i="5"/>
  <c r="X16" i="5" s="1"/>
  <c r="J16" i="5"/>
  <c r="R10" i="5"/>
  <c r="I10" i="5"/>
  <c r="S69" i="5"/>
  <c r="S61" i="5"/>
  <c r="S45" i="5"/>
  <c r="S17" i="5"/>
  <c r="T15" i="5"/>
  <c r="S37" i="5"/>
  <c r="S21" i="5"/>
  <c r="T12" i="5"/>
  <c r="T13" i="5"/>
  <c r="T10" i="5"/>
  <c r="T9" i="5"/>
  <c r="T16" i="5"/>
  <c r="S13" i="5"/>
  <c r="S10" i="5"/>
  <c r="S15" i="5"/>
  <c r="S9" i="5"/>
  <c r="S16" i="5"/>
  <c r="S12" i="5"/>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E8" i="5"/>
  <c r="X8" i="5" s="1"/>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1" i="6"/>
  <c r="D21" i="6" s="1"/>
  <c r="G5" i="6"/>
  <c r="H5" i="6"/>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F48" i="6"/>
  <c r="F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F34" i="6"/>
  <c r="H34" i="6" s="1"/>
  <c r="D34" i="6" s="1"/>
  <c r="F33" i="6"/>
  <c r="F61" i="6"/>
  <c r="F28" i="6"/>
  <c r="F38" i="6"/>
  <c r="H53" i="6" l="1"/>
  <c r="H38" i="6"/>
  <c r="H43" i="6"/>
  <c r="H33" i="6"/>
  <c r="D33" i="6" s="1"/>
  <c r="H28" i="6"/>
  <c r="D28" i="6" s="1"/>
  <c r="C13" i="6"/>
  <c r="C11" i="6"/>
  <c r="C12" i="6"/>
  <c r="C7" i="6"/>
  <c r="C8" i="6"/>
  <c r="C10" i="6"/>
  <c r="C9" i="6"/>
  <c r="C2" i="6"/>
  <c r="H60" i="6"/>
  <c r="D60" i="6" s="1"/>
  <c r="C5" i="6"/>
  <c r="C60" i="6"/>
  <c r="C6" i="6"/>
  <c r="C4" i="6"/>
  <c r="B57" i="4"/>
  <c r="A39" i="6" s="1"/>
  <c r="A24" i="6"/>
  <c r="B75" i="4"/>
  <c r="A54" i="6" s="1"/>
  <c r="B63" i="4"/>
  <c r="A44" i="6" s="1"/>
  <c r="C40" i="6"/>
  <c r="B64" i="4"/>
  <c r="A45" i="6" s="1"/>
  <c r="B2" i="6"/>
  <c r="C24" i="6"/>
  <c r="F50" i="6"/>
  <c r="H50" i="6" s="1"/>
  <c r="D50" i="6" s="1"/>
  <c r="D16" i="6"/>
  <c r="K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33" i="6"/>
  <c r="C28" i="6"/>
  <c r="G68" i="4"/>
  <c r="G37" i="4"/>
  <c r="G55" i="4"/>
  <c r="G49" i="4"/>
  <c r="D31" i="4"/>
  <c r="B59" i="4"/>
  <c r="A41" i="6" s="1"/>
  <c r="B47" i="4"/>
  <c r="A31" i="6" s="1"/>
  <c r="D68" i="4"/>
  <c r="B62" i="4"/>
  <c r="A43" i="6" s="1"/>
  <c r="B50" i="4"/>
  <c r="A33" i="6" s="1"/>
  <c r="B44" i="4"/>
  <c r="A28" i="6" s="1"/>
  <c r="B74" i="4"/>
  <c r="A53" i="6" s="1"/>
  <c r="D49" i="4"/>
  <c r="G61" i="4"/>
  <c r="D49" i="6" l="1"/>
  <c r="F51" i="6"/>
  <c r="H51" i="6" s="1"/>
  <c r="D51" i="6" s="1"/>
  <c r="C50" i="6"/>
  <c r="C55" i="6"/>
  <c r="D59" i="6"/>
  <c r="C59" i="6"/>
  <c r="C48" i="6"/>
  <c r="D48" i="6"/>
  <c r="D56" i="6"/>
  <c r="C56" i="6"/>
  <c r="C58" i="6"/>
  <c r="D58" i="6"/>
  <c r="D54" i="6"/>
  <c r="C54" i="6"/>
  <c r="C51" i="6" l="1"/>
  <c r="H64" i="6" l="1"/>
  <c r="H63" i="6"/>
  <c r="C6" i="5"/>
  <c r="V6" i="5" s="1"/>
  <c r="C7" i="5"/>
  <c r="V7" i="5" s="1"/>
  <c r="E7" i="5" s="1"/>
  <c r="X7" i="5" s="1"/>
  <c r="C5" i="5"/>
  <c r="F65" i="6" l="1"/>
  <c r="C65" i="6" s="1"/>
  <c r="E6" i="5"/>
  <c r="X6" i="5" s="1"/>
  <c r="F6" i="5"/>
  <c r="AB6" i="5"/>
  <c r="V5" i="5"/>
  <c r="I5" i="5" s="1"/>
  <c r="AB7" i="5"/>
  <c r="G63" i="6"/>
  <c r="AB5" i="5"/>
  <c r="G7" i="5"/>
  <c r="G6" i="5"/>
  <c r="G61" i="6"/>
  <c r="H61" i="6" s="1"/>
  <c r="G62" i="6"/>
  <c r="H62" i="6" s="1"/>
  <c r="I6" i="5"/>
  <c r="J6" i="5"/>
  <c r="R6" i="5"/>
  <c r="R7" i="5"/>
  <c r="G64" i="6"/>
  <c r="I7" i="5"/>
  <c r="H7" i="5"/>
  <c r="H6" i="5"/>
  <c r="J7" i="5"/>
  <c r="F7" i="5"/>
  <c r="T7" i="5"/>
  <c r="T6" i="5"/>
  <c r="S7" i="5"/>
  <c r="E5" i="5" l="1"/>
  <c r="X5" i="5" s="1"/>
  <c r="G65" i="6" s="1"/>
  <c r="H65" i="6" s="1"/>
  <c r="H5" i="5"/>
  <c r="G5" i="5"/>
  <c r="J5" i="5"/>
  <c r="F5" i="5"/>
  <c r="R5" i="5"/>
  <c r="D62" i="6"/>
  <c r="C62" i="6"/>
  <c r="C61" i="6"/>
  <c r="D61" i="6"/>
  <c r="H66" i="6"/>
  <c r="D2" i="6" s="1"/>
  <c r="T5" i="5"/>
  <c r="S6" i="5"/>
  <c r="S5" i="5"/>
</calcChain>
</file>

<file path=xl/comments1.xml><?xml version="1.0" encoding="utf-8"?>
<comments xmlns="http://schemas.openxmlformats.org/spreadsheetml/2006/main">
  <authors>
    <author>Connors, Jared M</author>
  </authors>
  <commentList>
    <comment ref="J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<sst xmlns="http://schemas.openxmlformats.org/spreadsheetml/2006/main" count="16829" uniqueCount="14441">
  <si>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</si>
  <si>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</si>
  <si>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</si>
  <si>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</si>
  <si>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</si>
  <si>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</si>
  <si>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</si>
  <si>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</si>
  <si>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</si>
  <si>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</si>
  <si>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</si>
  <si>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</si>
  <si>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</si>
  <si>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</si>
  <si>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</si>
  <si>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</si>
  <si>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</si>
  <si>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</si>
  <si>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</si>
  <si>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</si>
  <si>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</si>
  <si>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</si>
  <si>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</si>
  <si>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</si>
  <si>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</si>
  <si>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</si>
  <si>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</si>
  <si>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</si>
  <si>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</si>
  <si>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</si>
  <si>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</si>
  <si>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</si>
  <si>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</si>
  <si>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</si>
  <si>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</si>
  <si>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</si>
  <si>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</si>
  <si>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</si>
  <si>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</si>
  <si>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</si>
  <si>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</si>
  <si>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</si>
  <si>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</si>
  <si>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</si>
  <si>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</si>
  <si>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</si>
  <si>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</si>
  <si>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</si>
  <si>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</si>
  <si>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</si>
  <si>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</si>
  <si>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</si>
  <si>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</si>
  <si>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</si>
  <si>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</si>
  <si>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</si>
  <si>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</si>
  <si>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</si>
  <si>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</si>
  <si>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</si>
  <si>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</si>
  <si>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</si>
  <si>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</si>
  <si>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</si>
  <si>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</si>
  <si>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</si>
  <si>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</si>
  <si>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</si>
  <si>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</si>
  <si>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</si>
  <si>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</si>
  <si>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</si>
  <si>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</si>
  <si>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</si>
  <si>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</si>
  <si>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</si>
  <si>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</si>
  <si>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</si>
  <si>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</si>
  <si>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</si>
  <si>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</si>
  <si>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</si>
  <si>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</si>
  <si>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</si>
  <si>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</si>
  <si>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</si>
  <si>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</si>
  <si>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</si>
  <si>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</si>
  <si>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</si>
  <si>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</si>
  <si>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</si>
  <si>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</si>
  <si>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</si>
  <si>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</si>
  <si>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</si>
  <si>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</si>
  <si>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</si>
  <si>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</si>
  <si>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</si>
  <si>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</si>
  <si>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</si>
  <si>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</si>
  <si>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</si>
  <si>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</si>
  <si>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</si>
  <si>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</si>
  <si>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</si>
  <si>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</si>
  <si>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</si>
  <si>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</si>
  <si>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</si>
  <si>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</si>
  <si>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</si>
  <si>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</si>
  <si>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</si>
  <si>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</si>
  <si>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</si>
  <si>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</si>
  <si>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</si>
  <si>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</si>
  <si>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</si>
  <si>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</si>
  <si>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</si>
  <si>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</si>
  <si>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</si>
  <si>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</si>
  <si>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</si>
  <si>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</si>
  <si>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</si>
  <si>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</si>
  <si>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</si>
  <si>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</si>
  <si>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</si>
  <si>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</si>
  <si>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</si>
  <si>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</si>
  <si>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</si>
  <si>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</si>
  <si>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</si>
  <si>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</si>
  <si>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</si>
  <si>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</si>
  <si>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</si>
  <si>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</si>
  <si>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</si>
  <si>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</si>
  <si>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</si>
  <si>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</si>
  <si>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</si>
  <si>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</si>
  <si>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</si>
  <si>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</si>
  <si>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</si>
  <si>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</si>
  <si>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</si>
  <si>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</si>
  <si>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</si>
  <si>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</si>
  <si>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</si>
  <si>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</si>
  <si>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</si>
  <si>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</si>
  <si>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</si>
  <si>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</si>
  <si>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</si>
  <si>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</si>
  <si>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</si>
  <si>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</si>
  <si>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</si>
  <si>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</si>
  <si>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</si>
  <si>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</si>
  <si>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</si>
  <si>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</si>
  <si>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</si>
  <si>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</si>
  <si>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</si>
  <si>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</si>
  <si>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</si>
  <si>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</si>
  <si>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</si>
  <si>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</si>
  <si>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</si>
  <si>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</si>
  <si>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</si>
  <si>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</si>
  <si>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</si>
  <si>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</si>
  <si>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</si>
  <si>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</si>
  <si>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</si>
  <si>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</si>
  <si>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</si>
  <si>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</si>
  <si>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</si>
  <si>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</si>
  <si>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</si>
  <si>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</si>
  <si>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</si>
  <si>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</si>
  <si>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</si>
  <si>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</si>
  <si>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</si>
  <si>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</si>
  <si>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</si>
  <si>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</si>
  <si>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</si>
  <si>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</si>
  <si>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</si>
  <si>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</si>
  <si>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</si>
  <si>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</si>
  <si>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</si>
  <si>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</si>
  <si>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</si>
  <si>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</si>
  <si>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</si>
  <si>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</si>
  <si>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</si>
  <si>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</si>
  <si>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</si>
  <si>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</si>
  <si>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</si>
  <si>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</si>
  <si>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</si>
  <si>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</si>
  <si>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</si>
  <si>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</si>
  <si>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</si>
  <si>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</si>
  <si>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</si>
  <si>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</si>
  <si>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</si>
  <si>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</si>
  <si>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</si>
  <si>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</si>
  <si>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</si>
  <si>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</si>
  <si>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</si>
  <si>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</si>
  <si>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</si>
  <si>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</si>
  <si>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</si>
  <si>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</si>
  <si>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</si>
  <si>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</si>
  <si>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</si>
  <si>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</si>
  <si>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</si>
  <si>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</si>
  <si>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</si>
  <si>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</si>
  <si>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</si>
  <si>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</si>
  <si>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</si>
  <si>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</si>
  <si>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</si>
  <si>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</si>
  <si>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</si>
  <si>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</si>
  <si>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</si>
  <si>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</si>
  <si>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</si>
  <si>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</si>
  <si>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</si>
  <si>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</si>
  <si>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</si>
  <si>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</si>
  <si>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</si>
  <si>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</si>
  <si>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</si>
  <si>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</si>
  <si>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</si>
  <si>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</si>
  <si>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</si>
  <si>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</si>
  <si>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</si>
  <si>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</si>
  <si>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</si>
  <si>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</si>
  <si>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</si>
  <si>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</si>
  <si>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</si>
  <si>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</si>
  <si>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</si>
  <si>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</si>
  <si>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</si>
  <si>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</si>
  <si>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</si>
  <si>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</si>
  <si>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</si>
  <si>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</si>
  <si>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</si>
  <si>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</si>
  <si>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</si>
  <si>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</si>
  <si>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</si>
  <si>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</si>
  <si>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</si>
  <si>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</si>
  <si>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</si>
  <si>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</si>
  <si>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</si>
  <si>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</si>
  <si>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</si>
  <si>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</si>
  <si>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</si>
  <si>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</si>
  <si>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</si>
  <si>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</si>
  <si>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</si>
  <si>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</si>
  <si>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</si>
  <si>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</si>
  <si>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</si>
  <si>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</si>
  <si>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</si>
  <si>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</si>
  <si>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</si>
  <si>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</si>
  <si>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</si>
  <si>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</si>
  <si>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</si>
  <si>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</si>
  <si>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</si>
  <si>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</si>
  <si>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</si>
  <si>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</si>
  <si>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</si>
  <si>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</si>
  <si>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</si>
  <si>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</si>
  <si>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</si>
  <si>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</si>
  <si>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</si>
  <si>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</si>
  <si>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</si>
  <si>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</si>
  <si>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</si>
  <si>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</si>
  <si>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</si>
  <si>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</si>
  <si>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</si>
  <si>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</si>
  <si>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</si>
  <si>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</si>
  <si>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</si>
  <si>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</si>
  <si>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</si>
  <si>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</si>
  <si>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</si>
  <si>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</si>
  <si>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</si>
  <si>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</si>
  <si>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</si>
  <si>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</si>
  <si>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</si>
  <si>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</si>
  <si>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</si>
  <si>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</si>
  <si>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</si>
  <si>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</si>
  <si>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</si>
  <si>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</si>
  <si>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</si>
  <si>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</si>
  <si>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</si>
  <si>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</si>
  <si>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</si>
  <si>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</si>
  <si>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</si>
  <si>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</si>
  <si>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</si>
  <si>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</si>
  <si>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</si>
  <si>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</si>
  <si>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</si>
  <si>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</si>
  <si>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</si>
  <si>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</si>
  <si>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</si>
  <si>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</si>
  <si>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</si>
  <si>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</si>
  <si>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</si>
  <si>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</si>
  <si>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</si>
  <si>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</si>
  <si>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</si>
  <si>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</si>
  <si>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</si>
  <si>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</si>
  <si>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</si>
  <si>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</si>
  <si>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</si>
  <si>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</si>
  <si>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</si>
  <si>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</si>
  <si>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</si>
  <si>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</si>
  <si>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</si>
  <si>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</si>
  <si>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</si>
  <si>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</si>
  <si>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</si>
  <si>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</si>
  <si>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</si>
  <si>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</si>
  <si>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</si>
  <si>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</si>
  <si>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</si>
  <si>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</si>
  <si>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</si>
  <si>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</si>
  <si>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</si>
  <si>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</si>
  <si>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</si>
  <si>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</si>
  <si>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</si>
  <si>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</si>
  <si>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</si>
  <si>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</si>
  <si>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</si>
  <si>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</si>
  <si>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</si>
  <si>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</si>
  <si>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</si>
  <si>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</si>
  <si>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</si>
  <si>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</si>
  <si>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</si>
  <si>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</si>
  <si>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</si>
  <si>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</si>
  <si>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</si>
  <si>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</si>
  <si>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</si>
  <si>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</si>
  <si>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</si>
  <si>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</si>
  <si>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</si>
  <si>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</si>
  <si>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</si>
  <si>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</si>
  <si>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</si>
  <si>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</si>
  <si>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</si>
  <si>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</si>
  <si>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</si>
  <si>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</si>
  <si>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</si>
  <si>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</si>
  <si>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</si>
  <si>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</si>
  <si>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</si>
  <si>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</si>
  <si>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</si>
  <si>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</si>
  <si>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</si>
  <si>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</si>
  <si>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</si>
  <si>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</si>
  <si>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</si>
  <si>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</si>
  <si>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</si>
  <si>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</si>
  <si>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</si>
  <si>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</si>
  <si>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</si>
  <si>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</si>
  <si>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</si>
  <si>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</si>
  <si>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</si>
  <si>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</si>
  <si>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</si>
  <si>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</si>
  <si>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</si>
  <si>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</si>
  <si>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</si>
  <si>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</si>
  <si>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</si>
  <si>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</si>
  <si>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</si>
  <si>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</si>
  <si>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</si>
  <si>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</si>
  <si>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</si>
  <si>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</si>
  <si>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</si>
  <si>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</si>
  <si>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</si>
  <si>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</si>
  <si>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</si>
  <si>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</si>
  <si>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</si>
  <si>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</si>
  <si>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</si>
  <si>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</si>
  <si>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</si>
  <si>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</si>
  <si>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</si>
  <si>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</si>
  <si>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</si>
  <si>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</si>
  <si>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</si>
  <si>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</si>
  <si>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</si>
  <si>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</si>
  <si>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</si>
  <si>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</si>
  <si>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</si>
  <si>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</si>
  <si>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</si>
  <si>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</si>
  <si>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</si>
  <si>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</si>
  <si>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</si>
  <si>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</si>
  <si>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</si>
  <si>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</si>
  <si>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</si>
  <si>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</si>
  <si>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</si>
  <si>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</si>
  <si>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</si>
  <si>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</si>
  <si>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</si>
  <si>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</si>
  <si>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</si>
  <si>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</si>
  <si>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</si>
  <si>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</si>
  <si>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</si>
  <si>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</si>
  <si>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</si>
  <si>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</si>
  <si>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</si>
  <si>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</si>
  <si>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</si>
  <si>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</si>
  <si>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</si>
  <si>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</si>
  <si>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</si>
  <si>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</si>
  <si>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</si>
  <si>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</si>
  <si>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</si>
  <si>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</si>
  <si>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</si>
  <si>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</si>
  <si>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</si>
  <si>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</si>
  <si>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</si>
  <si>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</si>
  <si>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</si>
  <si>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</si>
  <si>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</si>
  <si>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</si>
  <si>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</si>
  <si>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</si>
  <si>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</si>
  <si>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</si>
  <si>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</si>
  <si>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</si>
  <si>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</si>
  <si>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</si>
  <si>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</si>
  <si>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</si>
  <si>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</si>
  <si>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</si>
  <si>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</si>
  <si>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</si>
  <si>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</si>
  <si>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</si>
  <si>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</si>
  <si>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</si>
  <si>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</si>
  <si>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</si>
  <si>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</si>
  <si>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</si>
  <si>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</si>
  <si>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</si>
  <si>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</si>
  <si>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</si>
  <si>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</si>
  <si>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</si>
  <si>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</si>
  <si>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</si>
  <si>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</si>
  <si>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</si>
  <si>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</si>
  <si>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</si>
  <si>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</si>
  <si>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</si>
  <si>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</si>
  <si>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</si>
  <si>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</si>
  <si>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</si>
  <si>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</si>
  <si>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</si>
  <si>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</si>
  <si>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</si>
  <si>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</si>
  <si>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</si>
  <si>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</si>
  <si>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</si>
  <si>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</si>
  <si>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</si>
  <si>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</si>
  <si>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</si>
  <si>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</si>
  <si>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</si>
  <si>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</si>
  <si>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</si>
  <si>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</si>
  <si>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</si>
  <si>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</si>
  <si>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</si>
  <si>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</si>
  <si>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</si>
  <si>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</si>
  <si>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</si>
  <si>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</si>
  <si>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</si>
  <si>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</si>
  <si>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</si>
  <si>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</si>
  <si>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</si>
  <si>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</si>
  <si>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</si>
  <si>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</si>
  <si>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</si>
  <si>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</si>
  <si>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</si>
  <si>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</si>
  <si>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</si>
  <si>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</si>
  <si>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</si>
  <si>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</si>
  <si>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</si>
  <si>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</si>
  <si>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</si>
  <si>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</si>
  <si>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</si>
  <si>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</si>
  <si>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</si>
  <si>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</si>
  <si>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</si>
  <si>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</si>
  <si>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</si>
  <si>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</si>
  <si>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</si>
  <si>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</si>
  <si>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</si>
  <si>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</si>
  <si>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</si>
  <si>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</si>
  <si>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</si>
  <si>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</si>
  <si>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</si>
  <si>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</si>
  <si>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</si>
  <si>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</si>
  <si>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</si>
  <si>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</si>
  <si>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</si>
  <si>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</si>
  <si>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</si>
  <si>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</si>
  <si>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</si>
  <si>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</si>
  <si>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</si>
  <si>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</si>
  <si>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</si>
  <si>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</si>
  <si>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</si>
  <si>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</si>
  <si>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</si>
  <si>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</si>
  <si>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</si>
  <si>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</si>
  <si>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</si>
  <si>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</si>
  <si>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</si>
  <si>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</si>
  <si>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</si>
  <si>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</si>
  <si>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</si>
  <si>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</si>
  <si>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</si>
  <si>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</si>
  <si>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</si>
  <si>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</si>
  <si>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</si>
  <si>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</si>
  <si>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</si>
  <si>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</si>
  <si>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</si>
  <si>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</si>
  <si>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</si>
  <si>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</si>
  <si>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</si>
  <si>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</si>
  <si>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</si>
  <si>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</si>
  <si>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</si>
  <si>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</si>
  <si>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</si>
  <si>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</si>
  <si>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</si>
  <si>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</si>
  <si>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</si>
  <si>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</si>
  <si>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</si>
  <si>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</si>
  <si>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</si>
  <si>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</si>
  <si>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</si>
  <si>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</si>
  <si>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</si>
  <si>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</si>
  <si>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</si>
  <si>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</si>
  <si>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</si>
  <si>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</si>
  <si>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</si>
  <si>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</si>
  <si>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</si>
  <si>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</si>
  <si>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</si>
  <si>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</si>
  <si>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</si>
  <si>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</si>
  <si>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</si>
  <si>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</si>
  <si>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</si>
  <si>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</si>
  <si>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</si>
  <si>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</si>
  <si>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</si>
  <si>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</si>
  <si>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</si>
  <si>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</si>
  <si>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</si>
  <si>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</si>
  <si>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</si>
  <si>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</si>
  <si>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</si>
  <si>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</si>
  <si>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</si>
  <si>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</si>
  <si>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</si>
  <si>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</si>
  <si>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</si>
  <si>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</si>
  <si>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</si>
  <si>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</si>
  <si>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</si>
  <si>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</si>
  <si>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</si>
  <si>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</si>
  <si>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</si>
  <si>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</si>
  <si>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</si>
  <si>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</si>
  <si>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</si>
  <si>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</si>
  <si>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</si>
  <si>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</si>
  <si>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</si>
  <si>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</si>
  <si>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</si>
  <si>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</si>
  <si>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</si>
  <si>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</si>
  <si>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</si>
  <si>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</si>
  <si>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</si>
  <si>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</si>
  <si>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</si>
  <si>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</si>
  <si>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</si>
  <si>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</si>
  <si>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</si>
  <si>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</si>
  <si>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</si>
  <si>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</si>
  <si>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</si>
  <si>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</si>
  <si>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</si>
  <si>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</si>
  <si>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</si>
  <si>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</si>
  <si>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</si>
  <si>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</si>
  <si>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</si>
  <si>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</si>
  <si>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</si>
  <si>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</si>
  <si>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</si>
  <si>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</si>
  <si>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</si>
  <si>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</si>
  <si>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</si>
  <si>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</si>
  <si>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</si>
  <si>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</si>
  <si>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</si>
  <si>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</si>
  <si>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</si>
  <si>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</si>
  <si>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</si>
  <si>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</si>
  <si>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</si>
  <si>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</si>
  <si>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</si>
  <si>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</si>
  <si>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</si>
  <si>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</si>
  <si>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</si>
  <si>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</si>
  <si>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</si>
  <si>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</si>
  <si>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</si>
  <si>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</si>
  <si>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</si>
  <si>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</si>
  <si>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</si>
  <si>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</si>
  <si>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</si>
  <si>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</si>
  <si>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</si>
  <si>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</si>
  <si>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</si>
  <si>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</si>
  <si>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</si>
  <si>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</si>
  <si>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</si>
  <si>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</si>
  <si>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</si>
  <si>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</si>
  <si>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</si>
  <si>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</si>
  <si>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</si>
  <si>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</si>
  <si>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</si>
  <si>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</si>
  <si>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</si>
  <si>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</si>
  <si>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</si>
  <si>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</si>
  <si>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</si>
  <si>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</si>
  <si>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</si>
  <si>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</si>
  <si>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</si>
  <si>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</si>
  <si>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</si>
  <si>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</si>
  <si>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</si>
  <si>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</si>
  <si>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</si>
  <si>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</si>
  <si>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</si>
  <si>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</si>
  <si>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</si>
  <si>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</si>
  <si>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</si>
  <si>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</si>
  <si>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</si>
  <si>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</si>
  <si>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</si>
  <si>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</si>
  <si>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</si>
  <si>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</si>
  <si>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</si>
  <si>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</si>
  <si>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</si>
  <si>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</si>
  <si>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</si>
  <si>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</si>
  <si>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</si>
  <si>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</si>
  <si>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</si>
  <si>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</si>
  <si>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</si>
  <si>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</si>
  <si>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</si>
  <si>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</si>
  <si>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</si>
  <si>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</si>
  <si>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</si>
  <si>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</si>
  <si>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</si>
  <si>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</si>
  <si>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</si>
  <si>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</si>
  <si>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</si>
  <si>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</si>
  <si>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</si>
  <si>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</si>
  <si>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</si>
  <si>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</si>
  <si>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</si>
  <si>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</si>
  <si>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</si>
  <si>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</si>
  <si>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</si>
  <si>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</si>
  <si>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</si>
  <si>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</si>
  <si>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</si>
  <si>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</si>
  <si>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</si>
  <si>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</si>
  <si>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</si>
  <si>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</si>
  <si>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</si>
  <si>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</si>
  <si>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</si>
  <si>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</si>
  <si>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</si>
  <si>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</si>
  <si>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</si>
  <si>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</si>
  <si>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</si>
  <si>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</si>
  <si>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</si>
  <si>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</si>
  <si>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</si>
  <si>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</si>
  <si>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</si>
  <si>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</si>
  <si>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</si>
  <si>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</si>
  <si>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</si>
  <si>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</si>
  <si>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</si>
  <si>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</si>
  <si>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</si>
  <si>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</si>
  <si>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</si>
  <si>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</si>
  <si>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</si>
  <si>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</si>
  <si>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</si>
  <si>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</si>
  <si>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</si>
  <si>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</si>
  <si>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</si>
  <si>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</si>
  <si>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</si>
  <si>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</si>
  <si>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</si>
  <si>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</si>
  <si>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</si>
  <si>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</si>
  <si>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</si>
  <si>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</si>
  <si>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</si>
  <si>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</si>
  <si>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</si>
  <si>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</si>
  <si>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</si>
  <si>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</si>
  <si>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</si>
  <si>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</si>
  <si>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</si>
  <si>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</si>
  <si>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</si>
  <si>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</si>
  <si>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</si>
  <si>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</si>
  <si>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</si>
  <si>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</si>
  <si>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</si>
  <si>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</si>
  <si>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</si>
  <si>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</si>
  <si>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</si>
  <si>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</si>
  <si>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</si>
  <si>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</si>
  <si>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</si>
  <si>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</si>
  <si>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</si>
  <si>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</si>
  <si>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</si>
  <si>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</si>
  <si>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</si>
  <si>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</si>
  <si>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</si>
  <si>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</si>
  <si>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</si>
  <si>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</si>
  <si>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</si>
  <si>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</si>
  <si>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</si>
  <si>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</si>
  <si>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</si>
  <si>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</si>
  <si>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</si>
  <si>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</si>
  <si>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</si>
  <si>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</si>
  <si>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</si>
  <si>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</si>
  <si>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</si>
  <si>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</si>
  <si>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</si>
  <si>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</si>
  <si>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</si>
  <si>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</si>
  <si>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</si>
  <si>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</si>
  <si>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</si>
  <si>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</si>
  <si>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</si>
  <si>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</si>
  <si>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</si>
  <si>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</si>
  <si>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</si>
  <si>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</si>
  <si>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</si>
  <si>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</si>
  <si>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</si>
  <si>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</si>
  <si>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</si>
  <si>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</si>
  <si>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</si>
  <si>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</si>
  <si>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</si>
  <si>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</si>
  <si>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</si>
  <si>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</si>
  <si>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</si>
  <si>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</si>
  <si>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</si>
  <si>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</si>
  <si>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</si>
  <si>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</si>
  <si>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</si>
  <si>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</si>
  <si>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</si>
  <si>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</si>
  <si>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</si>
  <si>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</si>
  <si>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</si>
  <si>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</si>
  <si>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</si>
  <si>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</si>
  <si>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</si>
  <si>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</si>
  <si>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</si>
  <si>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</si>
  <si>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</si>
  <si>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</si>
  <si>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</si>
  <si>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</si>
  <si>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</si>
  <si>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</si>
  <si>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</si>
  <si>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</si>
  <si>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</si>
  <si>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</si>
  <si>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</si>
  <si>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</si>
  <si>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</si>
  <si>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</si>
  <si>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</si>
  <si>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</si>
  <si>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</si>
  <si>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</si>
  <si>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</si>
  <si>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</si>
  <si>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</si>
  <si>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</si>
  <si>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</si>
  <si>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</si>
  <si>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</si>
  <si>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</si>
  <si>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</si>
  <si>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</si>
  <si>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</si>
  <si>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</si>
  <si>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</si>
  <si>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</si>
  <si>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</si>
  <si>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</si>
  <si>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</si>
  <si>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</si>
  <si>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</si>
  <si>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</si>
  <si>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</si>
  <si>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</si>
  <si>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</si>
  <si>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</si>
  <si>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</si>
  <si>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</si>
  <si>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</si>
  <si>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</si>
  <si>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</si>
  <si>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</si>
  <si>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</si>
  <si>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</si>
  <si>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</si>
  <si>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</si>
  <si>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</si>
  <si>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</si>
  <si>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</si>
  <si>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</si>
  <si>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</si>
  <si>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</si>
  <si>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</si>
  <si>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</si>
  <si>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</si>
  <si>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</si>
  <si>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</si>
  <si>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</si>
  <si>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</si>
  <si>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</si>
  <si>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</si>
  <si>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</si>
  <si>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</si>
  <si>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</si>
  <si>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</si>
  <si>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</si>
  <si>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</si>
  <si>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</si>
  <si>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</si>
  <si>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</si>
  <si>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</si>
  <si>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</si>
  <si>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</si>
  <si>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</si>
  <si>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</si>
  <si>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</si>
  <si>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</si>
  <si>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</si>
  <si>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</si>
  <si>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</si>
  <si>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</si>
  <si>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</si>
  <si>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</si>
  <si>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</si>
  <si>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</si>
  <si>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</si>
  <si>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</si>
  <si>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</si>
  <si>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</si>
  <si>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</si>
  <si>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</si>
  <si>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</si>
  <si>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</si>
  <si>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</si>
  <si>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</si>
  <si>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</si>
  <si>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</si>
  <si>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</si>
  <si>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</si>
  <si>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</si>
  <si>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</si>
  <si>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</si>
  <si>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</si>
  <si>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</si>
  <si>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</si>
  <si>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</si>
  <si>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</si>
  <si>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</si>
  <si>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</si>
  <si>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</si>
  <si>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</si>
  <si>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</si>
  <si>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</si>
  <si>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</si>
  <si>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</si>
  <si>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</si>
  <si>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</si>
  <si>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</si>
  <si>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</si>
  <si>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</si>
  <si>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</si>
  <si>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</si>
  <si>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</si>
  <si>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</si>
  <si>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</si>
  <si>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</si>
  <si>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</si>
  <si>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</si>
  <si>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</si>
  <si>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</si>
  <si>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</si>
  <si>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</si>
  <si>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</si>
  <si>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</si>
  <si>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</si>
  <si>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</si>
  <si>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</si>
  <si>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</si>
  <si>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</si>
  <si>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</si>
  <si>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</si>
  <si>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</si>
  <si>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</si>
  <si>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</si>
  <si>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</si>
  <si>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</si>
  <si>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</si>
  <si>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</si>
  <si>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</si>
  <si>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</si>
  <si>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</si>
  <si>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</si>
  <si>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</si>
  <si>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</si>
  <si>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</si>
  <si>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</si>
  <si>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</si>
  <si>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</si>
  <si>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</si>
  <si>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</si>
  <si>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</si>
  <si>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</si>
  <si>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</si>
  <si>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</si>
  <si>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</si>
  <si>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</si>
  <si>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</si>
  <si>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</si>
  <si>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</si>
  <si>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</si>
  <si>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</si>
  <si>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</si>
  <si>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</si>
  <si>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</si>
  <si>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</si>
  <si>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</si>
  <si>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</si>
  <si>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</si>
  <si>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</si>
  <si>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</si>
  <si>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</si>
  <si>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</si>
  <si>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</si>
  <si>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</si>
  <si>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</si>
  <si>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</si>
  <si>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</si>
  <si>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</si>
  <si>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</si>
  <si>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</si>
  <si>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</si>
  <si>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</si>
  <si>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</si>
  <si>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</si>
  <si>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</si>
  <si>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</si>
  <si>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</si>
  <si>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</si>
  <si>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</si>
  <si>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</si>
  <si>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</si>
  <si>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</si>
  <si>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</si>
  <si>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</si>
  <si>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</si>
  <si>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</si>
  <si>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</si>
  <si>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</si>
  <si>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</si>
  <si>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</si>
  <si>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</si>
  <si>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</si>
  <si>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</si>
  <si>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</si>
  <si>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</si>
  <si>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</si>
  <si>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</si>
  <si>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</si>
  <si>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</si>
  <si>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</si>
  <si>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</si>
  <si>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</si>
  <si>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</si>
  <si>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</si>
  <si>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</si>
  <si>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</si>
  <si>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</si>
  <si>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</si>
  <si>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</si>
  <si>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</si>
  <si>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</si>
  <si>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</si>
  <si>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</si>
  <si>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</si>
  <si>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</si>
  <si>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</si>
  <si>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</si>
  <si>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</si>
  <si>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</si>
  <si>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</si>
  <si>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</si>
  <si>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</si>
  <si>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</si>
  <si>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</si>
  <si>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</si>
  <si>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</si>
  <si>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</si>
  <si>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</si>
  <si>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</si>
  <si>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</si>
  <si>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</si>
  <si>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</si>
  <si>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</si>
  <si>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</si>
  <si>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</si>
  <si>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</si>
  <si>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</si>
  <si>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</si>
  <si>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</si>
  <si>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</si>
  <si>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</si>
  <si>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</si>
  <si>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</si>
  <si>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</si>
  <si>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</si>
  <si>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</si>
  <si>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</si>
  <si>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</si>
  <si>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</si>
  <si>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</si>
  <si>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</si>
  <si>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</si>
  <si>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</si>
  <si>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</si>
  <si>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</si>
  <si>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</si>
  <si>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</si>
  <si>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</si>
  <si>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</si>
  <si>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</si>
  <si>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</si>
  <si>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</si>
  <si>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</si>
  <si>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</si>
  <si>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</si>
  <si>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</si>
  <si>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</si>
  <si>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</si>
  <si>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</si>
  <si>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</si>
  <si>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</si>
  <si>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</si>
  <si>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</si>
  <si>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</si>
  <si>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</si>
  <si>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</si>
  <si>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</si>
  <si>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</si>
  <si>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</si>
  <si>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</si>
  <si>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</si>
  <si>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</si>
  <si>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</si>
  <si>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</si>
  <si>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</si>
  <si>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</si>
  <si>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</si>
  <si>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</si>
  <si>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</si>
  <si>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</si>
  <si>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</si>
  <si>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</si>
  <si>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</si>
  <si>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</si>
  <si>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</si>
  <si>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</si>
  <si>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</si>
  <si>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</si>
  <si>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</si>
  <si>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</si>
  <si>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</si>
  <si>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</si>
  <si>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</si>
  <si>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</si>
  <si>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</si>
  <si>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</si>
  <si>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</si>
  <si>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</si>
  <si>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</si>
  <si>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</si>
  <si>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</si>
  <si>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</si>
  <si>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</si>
  <si>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</si>
  <si>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</si>
  <si>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</si>
  <si>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</si>
  <si>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</si>
  <si>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</si>
  <si>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</si>
  <si>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</si>
  <si>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</si>
  <si>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</si>
  <si>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</si>
  <si>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</si>
  <si>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</si>
  <si>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</si>
  <si>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</si>
  <si>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</si>
  <si>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</si>
  <si>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</si>
  <si>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</si>
  <si>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</si>
  <si>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</si>
  <si>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</si>
  <si>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</si>
  <si>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</si>
  <si>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</si>
  <si>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</si>
  <si>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</si>
  <si>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</si>
  <si>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</si>
  <si>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</si>
  <si>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</si>
  <si>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</si>
  <si>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</si>
  <si>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</si>
  <si>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</si>
  <si>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</si>
  <si>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</si>
  <si>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</si>
  <si>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</si>
  <si>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</si>
  <si>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</si>
  <si>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</si>
  <si>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</si>
  <si>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</si>
  <si>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</si>
  <si>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</si>
  <si>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</si>
  <si>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</si>
  <si>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</si>
  <si>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</si>
  <si>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</si>
  <si>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</si>
  <si>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</si>
  <si>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</si>
  <si>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</si>
  <si>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</si>
  <si>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</si>
  <si>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</si>
  <si>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</si>
  <si>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</si>
  <si>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</si>
  <si>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</si>
  <si>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</si>
  <si>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</si>
  <si>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</si>
  <si>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</si>
  <si>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</si>
  <si>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</si>
  <si>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</si>
  <si>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</si>
  <si>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</si>
  <si>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</si>
  <si>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</si>
  <si>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</si>
  <si>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</si>
  <si>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</si>
  <si>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</si>
  <si>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</si>
  <si>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</si>
  <si>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</si>
  <si>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</si>
  <si>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</si>
  <si>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</si>
  <si>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</si>
  <si>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</si>
  <si>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</si>
  <si>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</si>
  <si>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</si>
  <si>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</si>
  <si>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</si>
  <si>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</si>
  <si>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</si>
  <si>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</si>
  <si>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</si>
  <si>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</si>
  <si>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</si>
  <si>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</si>
  <si>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</si>
  <si>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</si>
  <si>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</si>
  <si>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</si>
  <si>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</si>
  <si>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</si>
  <si>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</si>
  <si>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</si>
  <si>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</si>
  <si>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</si>
  <si>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</si>
  <si>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</si>
  <si>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</si>
  <si>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</si>
  <si>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</si>
  <si>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</si>
  <si>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</si>
  <si>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</si>
  <si>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</si>
  <si>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</si>
  <si>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</si>
  <si>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</si>
  <si>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</si>
  <si>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</si>
  <si>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</si>
  <si>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</si>
  <si>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</si>
  <si>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</si>
  <si>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</si>
  <si>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</si>
  <si>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</si>
  <si>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</si>
  <si>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</si>
  <si>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</si>
  <si>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</si>
  <si>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</si>
  <si>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</si>
  <si>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</si>
  <si>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</si>
  <si>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</si>
  <si>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</si>
  <si>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</si>
  <si>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</si>
  <si>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</si>
  <si>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</si>
  <si>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</si>
  <si>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</si>
  <si>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</si>
  <si>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</si>
  <si>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</si>
  <si>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</si>
  <si>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</si>
  <si>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</si>
  <si>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</si>
  <si>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</si>
  <si>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</si>
  <si>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</si>
  <si>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</si>
  <si>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</si>
  <si>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</si>
  <si>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</si>
  <si>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</si>
  <si>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</si>
  <si>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</si>
  <si>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</si>
  <si>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</si>
  <si>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</si>
  <si>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</si>
  <si>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</si>
  <si>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</si>
  <si>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</si>
  <si>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</si>
  <si>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</si>
  <si>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</si>
  <si>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</si>
  <si>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</si>
  <si>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</si>
  <si>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</si>
  <si>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</si>
  <si>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</si>
  <si>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</si>
  <si>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</si>
  <si>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</si>
  <si>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</si>
  <si>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</si>
  <si>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</si>
  <si>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</si>
  <si>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</si>
  <si>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</si>
  <si>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</si>
  <si>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</si>
  <si>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</si>
  <si>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</si>
  <si>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</si>
  <si>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</si>
  <si>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</si>
  <si>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</si>
  <si>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</si>
  <si>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</si>
  <si>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</si>
  <si>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</si>
  <si>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</si>
  <si>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</si>
  <si>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</si>
  <si>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</si>
  <si>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</si>
  <si>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</si>
  <si>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</si>
  <si>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</si>
  <si>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</si>
  <si>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</si>
  <si>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</si>
  <si>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</si>
  <si>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</si>
  <si>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</si>
  <si>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</si>
  <si>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</si>
  <si>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</si>
  <si>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</si>
  <si>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</si>
  <si>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</si>
  <si>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</si>
  <si>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</si>
  <si>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</si>
  <si>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</si>
  <si>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</si>
  <si>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</si>
  <si>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</si>
  <si>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</si>
  <si>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</si>
  <si>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</si>
  <si>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</si>
  <si>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</si>
  <si>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</si>
  <si>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</si>
  <si>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</si>
  <si>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</si>
  <si>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</si>
  <si>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</si>
  <si>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</si>
  <si>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</si>
  <si>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</si>
  <si>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</si>
  <si>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</si>
  <si>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</si>
  <si>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</si>
  <si>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</si>
  <si>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</si>
  <si>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</si>
  <si>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</si>
  <si>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</si>
  <si>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</si>
  <si>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</si>
  <si>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</si>
  <si>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</si>
  <si>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</si>
  <si>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</si>
  <si>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</si>
  <si>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</si>
  <si>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</si>
  <si>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</si>
  <si>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</si>
  <si>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</si>
  <si>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</si>
  <si>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</si>
  <si>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</si>
  <si>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</si>
  <si>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</si>
  <si>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</si>
  <si>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</si>
  <si>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</si>
  <si>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</si>
  <si>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</si>
  <si>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</si>
  <si>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</si>
  <si>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</si>
  <si>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</si>
  <si>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</si>
  <si>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</si>
  <si>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</si>
  <si>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</si>
  <si>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</si>
  <si>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</si>
  <si>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</si>
  <si>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</si>
  <si>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</si>
  <si>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</si>
  <si>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</si>
  <si>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</si>
  <si>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</si>
  <si>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</si>
  <si>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</si>
  <si>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</si>
  <si>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</si>
  <si>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</si>
  <si>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</si>
  <si>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</si>
  <si>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</si>
  <si>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</si>
  <si>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</si>
  <si>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</si>
  <si>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</si>
  <si>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</si>
  <si>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</si>
  <si>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</si>
  <si>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</si>
  <si>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</si>
  <si>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</si>
  <si>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</si>
  <si>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</si>
  <si>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</si>
  <si>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</si>
  <si>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</si>
  <si>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</si>
  <si>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</si>
  <si>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</si>
  <si>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</si>
  <si>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</si>
  <si>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</si>
  <si>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</si>
  <si>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</si>
  <si>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</si>
  <si>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</si>
  <si>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</si>
  <si>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</si>
  <si>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</si>
  <si>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</si>
  <si>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</si>
  <si>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</si>
  <si>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</si>
  <si>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</si>
  <si>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</si>
  <si>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</si>
  <si>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</si>
  <si>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</si>
  <si>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</si>
  <si>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</si>
  <si>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</si>
  <si>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</si>
  <si>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</si>
  <si>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</si>
  <si>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</si>
  <si>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</si>
  <si>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</si>
  <si>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</si>
  <si>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</si>
  <si>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</si>
  <si>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</si>
  <si>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</si>
  <si>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</si>
  <si>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</si>
  <si>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</si>
  <si>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</si>
  <si>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</si>
  <si>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</si>
  <si>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</si>
  <si>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</si>
  <si>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</si>
  <si>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</si>
  <si>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</si>
  <si>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</si>
  <si>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</si>
  <si>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</si>
  <si>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</si>
  <si>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</si>
  <si>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</si>
  <si>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</si>
  <si>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</si>
  <si>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</si>
  <si>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</si>
  <si>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</si>
  <si>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</si>
  <si>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</si>
  <si>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</si>
  <si>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</si>
  <si>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</si>
  <si>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</si>
  <si>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</si>
  <si>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</si>
  <si>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</si>
  <si>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</si>
  <si>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</si>
  <si>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</si>
  <si>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</si>
  <si>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</si>
  <si>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</si>
  <si>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</si>
  <si>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</si>
  <si>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</si>
  <si>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</si>
  <si>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</si>
  <si>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</si>
  <si>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</si>
  <si>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</si>
  <si>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</si>
  <si>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</si>
  <si>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</si>
  <si>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</si>
  <si>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</si>
  <si>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</si>
  <si>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</si>
  <si>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</si>
  <si>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</si>
  <si>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</si>
  <si>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</si>
  <si>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</si>
  <si>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</si>
  <si>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</si>
  <si>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</si>
  <si>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</si>
  <si>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</si>
  <si>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</si>
  <si>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</si>
  <si>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</si>
  <si>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</si>
  <si>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</si>
  <si>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</si>
  <si>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</si>
  <si>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</si>
  <si>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</si>
  <si>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</si>
  <si>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</si>
  <si>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</si>
  <si>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</si>
  <si>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</si>
  <si>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</si>
  <si>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</si>
  <si>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</si>
  <si>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</si>
  <si>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</si>
  <si>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</si>
  <si>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</si>
  <si>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</si>
  <si>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</si>
  <si>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</si>
  <si>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</si>
  <si>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</si>
  <si>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</si>
  <si>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</si>
  <si>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</si>
  <si>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</si>
  <si>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</si>
  <si>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</si>
  <si>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</si>
  <si>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</si>
  <si>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</si>
  <si>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</si>
  <si>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</si>
  <si>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</si>
  <si>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</si>
  <si>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</si>
  <si>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</si>
  <si>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</si>
  <si>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</si>
  <si>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</si>
  <si>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</si>
  <si>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</si>
  <si>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</si>
  <si>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</si>
  <si>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</si>
  <si>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</si>
  <si>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</si>
  <si>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</si>
  <si>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</si>
  <si>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</si>
  <si>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</si>
  <si>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</si>
  <si>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</si>
  <si>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</si>
  <si>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</si>
  <si>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</si>
  <si>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</si>
  <si>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</si>
  <si>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</si>
  <si>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</si>
  <si>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</si>
  <si>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</si>
  <si>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</si>
  <si>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</si>
  <si>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</si>
  <si>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</si>
  <si>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</si>
  <si>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</si>
  <si>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</si>
  <si>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</si>
  <si>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</si>
  <si>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</si>
  <si>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</si>
  <si>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</si>
  <si>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</si>
  <si>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</si>
  <si>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</si>
  <si>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</si>
  <si>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</si>
  <si>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</si>
  <si>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</si>
  <si>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</si>
  <si>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</si>
  <si>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</si>
  <si>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</si>
  <si>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</si>
  <si>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</si>
  <si>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</si>
  <si>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</si>
  <si>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</si>
  <si>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</si>
  <si>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</si>
  <si>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</si>
  <si>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</si>
  <si>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</si>
  <si>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</si>
  <si>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</si>
  <si>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</si>
  <si>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</si>
  <si>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</si>
  <si>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</si>
  <si>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</si>
  <si>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</si>
  <si>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</si>
  <si>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</si>
  <si>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</si>
  <si>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</si>
  <si>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</si>
  <si>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</si>
  <si>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</si>
  <si>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</si>
  <si>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</si>
  <si>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</si>
  <si>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</si>
  <si>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</si>
  <si>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</si>
  <si>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</si>
  <si>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</si>
  <si>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</si>
  <si>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</si>
  <si>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</si>
  <si>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</si>
  <si>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</si>
  <si>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</si>
  <si>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</si>
  <si>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</si>
  <si>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</si>
  <si>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</si>
  <si>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</si>
  <si>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</si>
  <si>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</si>
  <si>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</si>
  <si>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</si>
  <si>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</si>
  <si>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</si>
  <si>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</si>
  <si>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</si>
  <si>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</si>
  <si>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</si>
  <si>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</si>
  <si>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</si>
  <si>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</si>
  <si>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</si>
  <si>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</si>
  <si>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</si>
  <si>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</si>
  <si>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</si>
  <si>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</si>
  <si>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</si>
  <si>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</si>
  <si>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</si>
  <si>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</si>
  <si>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</si>
  <si>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</si>
  <si>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</si>
  <si>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</si>
  <si>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</si>
  <si>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</si>
  <si>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</si>
  <si>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</si>
  <si>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</si>
  <si>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</si>
  <si>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</si>
  <si>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</si>
  <si>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</si>
  <si>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</si>
  <si>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</si>
  <si>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</si>
  <si>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</si>
  <si>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</si>
  <si>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</si>
  <si>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</si>
  <si>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</si>
  <si>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</si>
  <si>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</si>
  <si>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</si>
  <si>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</si>
  <si>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</si>
  <si>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</si>
  <si>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</si>
  <si>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</si>
  <si>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</si>
  <si>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</si>
  <si>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</si>
  <si>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</si>
  <si>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</si>
  <si>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</si>
  <si>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</si>
  <si>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</si>
  <si>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</si>
  <si>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</si>
  <si>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</si>
  <si>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</si>
  <si>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</si>
  <si>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</si>
  <si>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</si>
  <si>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</si>
  <si>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</si>
  <si>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</si>
  <si>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</si>
  <si>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</si>
  <si>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</si>
  <si>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</si>
  <si>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</si>
  <si>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</si>
  <si>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</si>
  <si>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</si>
  <si>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</si>
  <si>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</si>
  <si>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</si>
  <si>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</si>
  <si>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</si>
  <si>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</si>
  <si>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</si>
  <si>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</si>
  <si>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</si>
  <si>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</si>
  <si>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</si>
  <si>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</si>
  <si>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</si>
  <si>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</si>
  <si>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</si>
  <si>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</si>
  <si>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</si>
  <si>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</si>
  <si>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</si>
  <si>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</si>
  <si>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</si>
  <si>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</si>
  <si>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</si>
  <si>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</si>
  <si>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</si>
  <si>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</si>
  <si>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</si>
  <si>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</si>
  <si>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</si>
  <si>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</si>
  <si>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</si>
  <si>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</si>
  <si>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</si>
  <si>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</si>
  <si>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</si>
  <si>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</si>
  <si>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</si>
  <si>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</si>
  <si>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</si>
  <si>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</si>
  <si>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</si>
  <si>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</si>
  <si>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</si>
  <si>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</si>
  <si>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</si>
  <si>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</si>
  <si>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</si>
  <si>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</si>
  <si>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</si>
  <si>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</si>
  <si>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</si>
  <si>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</si>
  <si>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</si>
  <si>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</si>
  <si>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</si>
  <si>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</si>
  <si>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</si>
  <si>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</si>
  <si>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</si>
  <si>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</si>
  <si>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</si>
  <si>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</si>
  <si>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</si>
  <si>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</si>
  <si>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</si>
  <si>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</si>
  <si>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</si>
  <si>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</si>
  <si>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</si>
  <si>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</si>
  <si>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</si>
  <si>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</si>
  <si>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</si>
  <si>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</si>
  <si>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</si>
  <si>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</si>
  <si>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</si>
  <si>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</si>
  <si>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</si>
  <si>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</si>
  <si>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</si>
  <si>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</si>
  <si>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</si>
  <si>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</si>
  <si>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</si>
  <si>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</si>
  <si>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</si>
  <si>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</si>
  <si>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</si>
  <si>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</si>
  <si>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</si>
  <si>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</si>
  <si>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</si>
  <si>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</si>
  <si>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</si>
  <si>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</si>
  <si>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</si>
  <si>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</si>
  <si>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</si>
  <si>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</si>
  <si>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</si>
  <si>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</si>
  <si>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</si>
  <si>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</si>
  <si>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</si>
  <si>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</si>
  <si>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</si>
  <si>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</si>
  <si>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</si>
  <si>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</si>
  <si>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</si>
  <si>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</si>
  <si>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</si>
  <si>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</si>
  <si>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</si>
  <si>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</si>
  <si>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</si>
  <si>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</si>
  <si>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</si>
  <si>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</si>
  <si>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</si>
  <si>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</si>
  <si>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</si>
  <si>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</si>
  <si>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</si>
  <si>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</si>
  <si>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</si>
  <si>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</si>
  <si>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</si>
  <si>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</si>
  <si>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</si>
  <si>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</si>
  <si>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</si>
  <si>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</si>
  <si>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</si>
  <si>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</si>
  <si>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</si>
  <si>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</si>
  <si>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</si>
  <si>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</si>
  <si>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</si>
  <si>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</si>
  <si>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</si>
  <si>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</si>
  <si>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</si>
  <si>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</si>
  <si>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</si>
  <si>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</si>
  <si>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</si>
  <si>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</si>
  <si>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</si>
  <si>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</si>
  <si>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</si>
  <si>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</si>
  <si>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</si>
  <si>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</si>
  <si>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</si>
  <si>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</si>
  <si>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</si>
  <si>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</si>
  <si>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</si>
  <si>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</si>
  <si>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</si>
  <si>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</si>
  <si>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</si>
  <si>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</si>
  <si>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</si>
  <si>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</si>
  <si>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</si>
  <si>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</si>
  <si>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</si>
  <si>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</si>
  <si>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</si>
  <si>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</si>
  <si>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</si>
  <si>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</si>
  <si>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</si>
  <si>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</si>
  <si>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</si>
  <si>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</si>
  <si>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</si>
  <si>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</si>
  <si>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</si>
  <si>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</si>
  <si>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</si>
  <si>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</si>
  <si>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</si>
  <si>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</si>
  <si>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</si>
  <si>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</si>
  <si>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</si>
  <si>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</si>
  <si>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</si>
  <si>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</si>
  <si>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</si>
  <si>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</si>
  <si>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</si>
  <si>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</si>
  <si>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</si>
  <si>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</si>
  <si>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</si>
  <si>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</si>
  <si>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</si>
  <si>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</si>
  <si>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</si>
  <si>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</si>
  <si>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</si>
  <si>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</si>
  <si>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</si>
  <si>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</si>
  <si>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</si>
  <si>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</si>
  <si>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</si>
  <si>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</si>
  <si>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</si>
  <si>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</si>
  <si>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</si>
  <si>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</si>
  <si>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</si>
  <si>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</si>
  <si>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</si>
  <si>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</si>
  <si>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</si>
  <si>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</si>
  <si>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</si>
  <si>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</si>
  <si>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</si>
  <si>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</si>
  <si>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</si>
  <si>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</si>
  <si>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</si>
  <si>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</si>
  <si>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</si>
  <si>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</si>
  <si>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</si>
  <si>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</si>
  <si>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</si>
  <si>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</si>
  <si>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</si>
  <si>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</si>
  <si>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</si>
  <si>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</si>
  <si>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</si>
  <si>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</si>
  <si>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</si>
  <si>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</si>
  <si>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</si>
  <si>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</si>
  <si>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</si>
  <si>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</si>
  <si>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</si>
  <si>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</si>
  <si>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</si>
  <si>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</si>
  <si>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</si>
  <si>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</si>
  <si>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</si>
  <si>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</si>
  <si>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</si>
  <si>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</si>
  <si>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</si>
  <si>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</si>
  <si>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</si>
  <si>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</si>
  <si>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</si>
  <si>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</si>
  <si>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</si>
  <si>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</si>
  <si>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</si>
  <si>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</si>
  <si>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</si>
  <si>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</si>
  <si>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</si>
  <si>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</si>
  <si>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</si>
  <si>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</si>
  <si>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</si>
  <si>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</si>
  <si>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</si>
  <si>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</si>
  <si>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</si>
  <si>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</si>
  <si>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</si>
  <si>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</si>
  <si>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</si>
  <si>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</si>
  <si>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</si>
  <si>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</si>
  <si>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</si>
  <si>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</si>
  <si>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</si>
  <si>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</si>
  <si>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</si>
  <si>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</si>
  <si>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</si>
  <si>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</si>
  <si>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</si>
  <si>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</si>
  <si>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</si>
  <si>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</si>
  <si>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</si>
  <si>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</si>
  <si>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</si>
  <si>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</si>
  <si>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</si>
  <si>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</si>
  <si>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</si>
  <si>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</si>
  <si>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</si>
  <si>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</si>
  <si>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</si>
  <si>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</si>
  <si>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</si>
  <si>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</si>
  <si>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</si>
  <si>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</si>
  <si>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</si>
  <si>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</si>
  <si>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</si>
  <si>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</si>
  <si>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</si>
  <si>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</si>
  <si>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</si>
  <si>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</si>
  <si>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</si>
  <si>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</si>
  <si>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</si>
  <si>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</si>
  <si>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</si>
  <si>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</si>
  <si>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</si>
  <si>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</si>
  <si>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</si>
  <si>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</si>
  <si>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</si>
  <si>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</si>
  <si>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</si>
  <si>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</si>
  <si>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</si>
  <si>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</si>
  <si>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</si>
  <si>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</si>
  <si>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</si>
  <si>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</si>
  <si>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</si>
  <si>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</si>
  <si>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</si>
  <si>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</si>
  <si>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</si>
  <si>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</si>
  <si>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</si>
  <si>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</si>
  <si>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</si>
  <si>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</si>
  <si>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</si>
  <si>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</si>
  <si>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</si>
  <si>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</si>
  <si>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</si>
  <si>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</si>
  <si>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</si>
  <si>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</si>
  <si>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</si>
  <si>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</si>
  <si>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</si>
  <si>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</si>
  <si>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</si>
  <si>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</si>
  <si>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</si>
  <si>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</si>
  <si>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</si>
  <si>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</si>
  <si>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</si>
  <si>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</si>
  <si>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</si>
  <si>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</si>
  <si>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</si>
  <si>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</si>
  <si>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</si>
  <si>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</si>
  <si>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</si>
  <si>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</si>
  <si>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</si>
  <si>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</si>
  <si>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</si>
  <si>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</si>
  <si>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</si>
  <si>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</si>
  <si>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</si>
  <si>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</si>
  <si>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</si>
  <si>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</si>
  <si>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</si>
  <si>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</si>
  <si>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</si>
  <si>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</si>
  <si>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</si>
  <si>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</si>
  <si>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</si>
  <si>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</si>
  <si>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</si>
  <si>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</si>
  <si>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</si>
  <si>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</si>
  <si>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</si>
  <si>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</si>
  <si>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</si>
  <si>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</si>
  <si>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</si>
  <si>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</si>
  <si>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</si>
  <si>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</si>
  <si>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</si>
  <si>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</si>
  <si>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</si>
  <si>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</si>
  <si>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</si>
  <si>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</si>
  <si>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</si>
  <si>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</si>
  <si>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</si>
  <si>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</si>
  <si>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</si>
  <si>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</si>
  <si>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</si>
  <si>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</si>
  <si>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</si>
  <si>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</si>
  <si>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</si>
  <si>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</si>
  <si>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</si>
  <si>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</si>
  <si>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</si>
  <si>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</si>
  <si>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</si>
  <si>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</si>
  <si>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</si>
  <si>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</si>
  <si>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</si>
  <si>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</si>
  <si>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</si>
  <si>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</si>
  <si>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</si>
  <si>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</si>
  <si>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</si>
  <si>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</si>
  <si>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</si>
  <si>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</si>
  <si>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</si>
  <si>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</si>
  <si>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</si>
  <si>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</si>
  <si>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</si>
  <si>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</si>
  <si>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</si>
  <si>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</si>
  <si>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</si>
  <si>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</si>
  <si>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</si>
  <si>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</si>
  <si>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</si>
  <si>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</si>
  <si>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</si>
  <si>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</si>
  <si>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</si>
  <si>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</si>
  <si>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</si>
  <si>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</si>
  <si>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</si>
  <si>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</si>
  <si>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</si>
  <si>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</si>
  <si>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</si>
  <si>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</si>
  <si>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</si>
  <si>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</si>
  <si>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</si>
  <si>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</si>
  <si>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</si>
  <si>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</si>
  <si>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</si>
  <si>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</si>
  <si>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</si>
  <si>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</si>
  <si>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</si>
  <si>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</si>
  <si>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</si>
  <si>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</si>
  <si>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</si>
  <si>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</si>
  <si>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</si>
  <si>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</si>
  <si>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</si>
  <si>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</si>
  <si>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</si>
  <si>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</si>
  <si>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</si>
  <si>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</si>
  <si>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</si>
  <si>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</si>
  <si>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</si>
  <si>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</si>
  <si>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</si>
  <si>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</si>
  <si>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</si>
  <si>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</si>
  <si>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</si>
  <si>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</si>
  <si>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</si>
  <si>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</si>
  <si>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</si>
  <si>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</si>
  <si>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</si>
  <si>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</si>
  <si>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</si>
  <si>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</si>
  <si>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</si>
  <si>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</si>
  <si>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</si>
  <si>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</si>
  <si>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</si>
  <si>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</si>
  <si>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</si>
  <si>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</si>
  <si>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</si>
  <si>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</si>
  <si>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</si>
  <si>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</si>
  <si>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</si>
  <si>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</si>
  <si>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</si>
  <si>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</si>
  <si>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</si>
  <si>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</si>
  <si>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</si>
  <si>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</si>
  <si>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</si>
  <si>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</si>
  <si>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</si>
  <si>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</si>
  <si>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</si>
  <si>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</si>
  <si>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</si>
  <si>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</si>
  <si>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</si>
  <si>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</si>
  <si>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</si>
  <si>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</si>
  <si>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</si>
  <si>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</si>
  <si>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</si>
  <si>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</si>
  <si>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</si>
  <si>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</si>
  <si>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</si>
  <si>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</si>
  <si>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</si>
  <si>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</si>
  <si>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</si>
  <si>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</si>
  <si>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</si>
  <si>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</si>
  <si>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</si>
  <si>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</si>
  <si>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</si>
  <si>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</si>
  <si>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</si>
  <si>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</si>
  <si>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</si>
  <si>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</si>
  <si>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</si>
  <si>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</si>
  <si>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</si>
  <si>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</si>
  <si>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</si>
  <si>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</si>
  <si>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</si>
  <si>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</si>
  <si>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</si>
  <si>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</si>
  <si>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</si>
  <si>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</si>
  <si>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</si>
  <si>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</si>
  <si>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</si>
  <si>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</si>
  <si>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</si>
  <si>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</si>
  <si>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</si>
  <si>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</si>
  <si>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</si>
  <si>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</si>
  <si>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</si>
  <si>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</si>
  <si>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</si>
  <si>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</si>
  <si>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</si>
  <si>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</si>
  <si>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</si>
  <si>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</si>
  <si>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</si>
  <si>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</si>
  <si>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</si>
  <si>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</si>
  <si>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</si>
  <si>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</si>
  <si>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</si>
  <si>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</si>
  <si>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</si>
  <si>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</si>
  <si>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</si>
  <si>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</si>
  <si>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</si>
  <si>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</si>
  <si>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</si>
  <si>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</si>
  <si>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</si>
  <si>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</si>
  <si>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</si>
  <si>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</si>
  <si>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</si>
  <si>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</si>
  <si>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</si>
  <si>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</si>
  <si>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</si>
  <si>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</si>
  <si>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</si>
  <si>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</si>
  <si>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</si>
  <si>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</si>
  <si>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</si>
  <si>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</si>
  <si>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</si>
  <si>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</si>
  <si>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</si>
  <si>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</si>
  <si>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</si>
  <si>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</si>
  <si>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</si>
  <si>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</si>
  <si>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</si>
  <si>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</si>
  <si>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</si>
  <si>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</si>
  <si>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</si>
  <si>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</si>
  <si>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</si>
  <si>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</si>
  <si>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</si>
  <si>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</si>
  <si>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</si>
  <si>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</si>
  <si>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</si>
  <si>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</si>
  <si>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</si>
  <si>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</si>
  <si>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</si>
  <si>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</si>
  <si>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</si>
  <si>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</si>
  <si>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</si>
  <si>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</si>
  <si>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</si>
  <si>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</si>
  <si>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</si>
  <si>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</si>
  <si>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</si>
  <si>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</si>
  <si>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</si>
  <si>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</si>
  <si>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</si>
  <si>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</si>
  <si>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</si>
  <si>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</si>
  <si>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</si>
  <si>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</si>
  <si>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</si>
  <si>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</si>
  <si>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</si>
  <si>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</si>
  <si>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</si>
  <si>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</si>
  <si>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</si>
  <si>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</si>
  <si>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</si>
  <si>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</si>
  <si>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</si>
  <si>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</si>
  <si>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</si>
  <si>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</si>
  <si>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</si>
  <si>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</si>
  <si>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</si>
  <si>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</si>
  <si>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</si>
  <si>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</si>
  <si>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</si>
  <si>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</si>
  <si>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</si>
  <si>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</si>
  <si>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</si>
  <si>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</si>
  <si>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</si>
  <si>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</si>
  <si>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</si>
  <si>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</si>
  <si>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</si>
  <si>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</si>
  <si>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</si>
  <si>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</si>
  <si>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</si>
  <si>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</si>
  <si>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</si>
  <si>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</si>
  <si>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</si>
  <si>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</si>
  <si>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</si>
  <si>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</si>
  <si>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</si>
  <si>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</si>
  <si>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</si>
  <si>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</si>
  <si>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</si>
  <si>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</si>
  <si>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</si>
  <si>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</si>
  <si>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</si>
  <si>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</si>
  <si>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</si>
  <si>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</si>
  <si>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</si>
  <si>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</si>
  <si>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</si>
  <si>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</si>
  <si>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</si>
  <si>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</si>
  <si>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</si>
  <si>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</si>
  <si>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</si>
  <si>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</si>
  <si>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</si>
  <si>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</si>
  <si>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</si>
  <si>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</si>
  <si>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</si>
  <si>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</si>
  <si>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</si>
  <si>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</si>
  <si>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</si>
  <si>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</si>
  <si>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</si>
  <si>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</si>
  <si>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</si>
  <si>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</si>
  <si>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</si>
  <si>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</si>
  <si>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</si>
  <si>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</si>
  <si>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</si>
  <si>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</si>
  <si>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</si>
  <si>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</si>
  <si>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</si>
  <si>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</si>
  <si>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</si>
  <si>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</si>
  <si>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</si>
  <si>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</si>
  <si>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</si>
  <si>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</si>
  <si>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</si>
  <si>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</si>
  <si>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</si>
  <si>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</si>
  <si>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</si>
  <si>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</si>
  <si>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</si>
  <si>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</si>
  <si>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</si>
  <si>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</si>
  <si>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</si>
  <si>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</si>
  <si>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</si>
  <si>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</si>
  <si>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</si>
  <si>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</si>
  <si>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</si>
  <si>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</si>
  <si>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</si>
  <si>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</si>
  <si>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</si>
  <si>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</si>
  <si>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</si>
  <si>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</si>
  <si>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</si>
  <si>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</si>
  <si>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</si>
  <si>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</si>
  <si>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</si>
  <si>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</si>
  <si>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</si>
  <si>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</si>
  <si>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</si>
  <si>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</si>
  <si>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</si>
  <si>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</si>
  <si>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</si>
  <si>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</si>
  <si>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</si>
  <si>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</si>
  <si>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</si>
  <si>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</si>
  <si>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</si>
  <si>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</si>
  <si>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</si>
  <si>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</si>
  <si>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</si>
  <si>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</si>
  <si>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</si>
  <si>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</si>
  <si>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</si>
  <si>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</si>
  <si>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</si>
  <si>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</si>
  <si>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</si>
  <si>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</si>
  <si>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</si>
  <si>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</si>
  <si>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</si>
  <si>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</si>
  <si>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</si>
  <si>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</si>
  <si>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</si>
  <si>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</si>
  <si>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</si>
  <si>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</si>
  <si>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</si>
  <si>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</si>
  <si>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</si>
  <si>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</si>
  <si>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</si>
  <si>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</si>
  <si>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</si>
  <si>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</si>
  <si>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</si>
  <si>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</si>
  <si>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</si>
  <si>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</si>
  <si>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</si>
  <si>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</si>
  <si>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</si>
  <si>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</si>
  <si>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</si>
  <si>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</si>
  <si>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</si>
  <si>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</si>
  <si>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</si>
  <si>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</si>
  <si>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</si>
  <si>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</si>
  <si>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</si>
  <si>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</si>
  <si>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</si>
  <si>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</si>
  <si>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</si>
  <si>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</si>
  <si>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</si>
  <si>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</si>
  <si>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</si>
  <si>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</si>
  <si>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</si>
  <si>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</si>
  <si>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</si>
  <si>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</si>
  <si>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</si>
  <si>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</si>
  <si>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</si>
  <si>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</si>
  <si>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</si>
  <si>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</si>
  <si>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</si>
  <si>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</si>
  <si>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</si>
  <si>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</si>
  <si>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</si>
  <si>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</si>
  <si>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</si>
  <si>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</si>
  <si>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</si>
  <si>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</si>
  <si>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</si>
  <si>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</si>
  <si>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</si>
  <si>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</si>
  <si>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</si>
  <si>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</si>
  <si>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</si>
  <si>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</si>
  <si>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</si>
  <si>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</si>
  <si>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</si>
  <si>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</si>
  <si>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</si>
  <si>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</si>
  <si>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</si>
  <si>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</si>
  <si>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</si>
  <si>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</si>
  <si>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</si>
  <si>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</si>
  <si>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</si>
  <si>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</si>
  <si>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</si>
  <si>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</si>
  <si>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</si>
  <si>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</si>
  <si>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</si>
  <si>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</si>
  <si>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</si>
  <si>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</si>
  <si>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</si>
  <si>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</si>
  <si>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</si>
  <si>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</si>
  <si>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</si>
  <si>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</si>
  <si>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</si>
  <si>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</si>
  <si>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</si>
  <si>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</si>
  <si>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</si>
  <si>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</si>
  <si>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</si>
  <si>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</si>
  <si>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</si>
  <si>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</si>
  <si>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</si>
  <si>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</si>
  <si>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</si>
  <si>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</si>
  <si>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</si>
  <si>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</si>
  <si>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</si>
  <si>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</si>
  <si>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</si>
  <si>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</si>
  <si>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</si>
  <si>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</si>
  <si>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</si>
  <si>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</si>
  <si>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</si>
  <si>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</si>
  <si>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</si>
  <si>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</si>
  <si>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</si>
  <si>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</si>
  <si>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</si>
  <si>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</si>
  <si>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</si>
  <si>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</si>
  <si>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</si>
  <si>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</si>
  <si>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</si>
  <si>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</si>
  <si>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</si>
  <si>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</si>
  <si>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</si>
  <si>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</si>
  <si>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</si>
  <si>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</si>
  <si>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</si>
  <si>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</si>
  <si>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</si>
  <si>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</si>
  <si>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</si>
  <si>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</si>
  <si>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</si>
  <si>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</si>
  <si>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</si>
  <si>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</si>
  <si>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</si>
  <si>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</si>
  <si>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</si>
  <si>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</si>
  <si>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</si>
  <si>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</si>
  <si>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</si>
  <si>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</si>
  <si>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</si>
  <si>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</si>
  <si>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</si>
  <si>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</si>
  <si>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</si>
  <si>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</si>
  <si>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</si>
  <si>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</si>
  <si>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</si>
  <si>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</si>
  <si>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</si>
  <si>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</si>
  <si>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</si>
  <si>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</si>
  <si>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</si>
  <si>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</si>
  <si>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</si>
  <si>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</si>
  <si>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</si>
  <si>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</si>
  <si>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</si>
  <si>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</si>
  <si>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</si>
  <si>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</si>
  <si>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</si>
  <si>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</si>
  <si>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</si>
  <si>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</si>
  <si>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</si>
  <si>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</si>
  <si>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</si>
  <si>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</si>
  <si>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</si>
  <si>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</si>
  <si>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</si>
  <si>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</si>
  <si>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</si>
  <si>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</si>
  <si>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</si>
  <si>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</si>
  <si>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</si>
  <si>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</si>
  <si>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</si>
  <si>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</si>
  <si>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</si>
  <si>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</si>
  <si>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</si>
  <si>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</si>
  <si>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</si>
  <si>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</si>
  <si>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</si>
  <si>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</si>
  <si>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</si>
  <si>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</si>
  <si>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</si>
  <si>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</si>
  <si>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</si>
  <si>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</si>
  <si>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</si>
  <si>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</si>
  <si>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</si>
  <si>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</si>
  <si>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</si>
  <si>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</si>
  <si>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</si>
  <si>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</si>
  <si>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</si>
  <si>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</si>
  <si>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</si>
  <si>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</si>
  <si>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</si>
  <si>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</si>
  <si>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</si>
  <si>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</si>
  <si>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</si>
  <si>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</si>
  <si>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</si>
  <si>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</si>
  <si>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</si>
  <si>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</si>
  <si>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</si>
  <si>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</si>
  <si>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</si>
  <si>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</si>
  <si>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</si>
  <si>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</si>
  <si>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</si>
  <si>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</si>
  <si>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</si>
  <si>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</si>
  <si>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</si>
  <si>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</si>
  <si>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</si>
  <si>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</si>
  <si>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</si>
  <si>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</si>
  <si>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</si>
  <si>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</si>
  <si>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</si>
  <si>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</si>
  <si>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</si>
  <si>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</si>
  <si>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</si>
  <si>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</si>
  <si>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</si>
  <si>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</si>
  <si>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</si>
  <si>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</si>
  <si>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</si>
  <si>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</si>
  <si>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</si>
  <si>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</si>
  <si>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</si>
  <si>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</si>
  <si>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</si>
  <si>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</si>
  <si>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</si>
  <si>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</si>
  <si>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</si>
  <si>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</si>
  <si>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</si>
  <si>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</si>
  <si>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</si>
  <si>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</si>
  <si>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</si>
  <si>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</si>
  <si>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</si>
  <si>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</si>
  <si>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</si>
  <si>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</si>
  <si>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</si>
  <si>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</si>
  <si>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</si>
  <si>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</si>
  <si>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</si>
  <si>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</si>
  <si>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</si>
  <si>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</si>
  <si>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</si>
  <si>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</si>
  <si>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</si>
  <si>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</si>
  <si>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</si>
  <si>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</si>
  <si>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</si>
  <si>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</si>
  <si>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</si>
  <si>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</si>
  <si>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</si>
  <si>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</si>
  <si>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</si>
  <si>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</si>
  <si>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</si>
  <si>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</si>
  <si>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</si>
  <si>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</si>
  <si>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</si>
  <si>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</si>
  <si>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</si>
  <si>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</si>
  <si>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</si>
  <si>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</si>
  <si>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</si>
  <si>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</si>
  <si>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</si>
  <si>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</si>
  <si>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</si>
  <si>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</si>
  <si>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</si>
  <si>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</si>
  <si>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</si>
  <si>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</si>
  <si>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</si>
  <si>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</si>
  <si>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</si>
  <si>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</si>
  <si>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</si>
  <si>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</si>
  <si>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</si>
  <si>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</si>
  <si>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</si>
  <si>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</si>
  <si>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</si>
  <si>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</si>
  <si>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</si>
  <si>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</si>
  <si>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</si>
  <si>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</si>
  <si>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</si>
  <si>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</si>
  <si>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</si>
  <si>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</si>
  <si>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</si>
  <si>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</si>
  <si>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</si>
  <si>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</si>
  <si>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</si>
  <si>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</si>
  <si>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</si>
  <si>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</si>
  <si>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</si>
  <si>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</si>
  <si>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</si>
  <si>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</si>
  <si>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</si>
  <si>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</si>
  <si>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</si>
  <si>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</si>
  <si>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</si>
  <si>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</si>
  <si>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</si>
  <si>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</si>
  <si>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</si>
  <si>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</si>
  <si>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</si>
  <si>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</si>
  <si>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</si>
  <si>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</si>
  <si>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</si>
  <si>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</si>
  <si>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</si>
  <si>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</si>
  <si>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</si>
  <si>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</si>
  <si>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</si>
  <si>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</si>
  <si>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</si>
  <si>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</si>
  <si>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</si>
  <si>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</si>
  <si>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</si>
  <si>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</si>
  <si>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</si>
  <si>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</si>
  <si>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</si>
  <si>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</si>
  <si>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</si>
  <si>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</si>
  <si>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</si>
  <si>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</si>
  <si>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</si>
  <si>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</si>
  <si>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</si>
  <si>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</si>
  <si>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</si>
  <si>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</si>
  <si>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</si>
  <si>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</si>
  <si>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</si>
  <si>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</si>
  <si>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</si>
  <si>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</si>
  <si>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</si>
  <si>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</si>
  <si>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</si>
  <si>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</si>
  <si>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</si>
  <si>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</si>
  <si>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</si>
  <si>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</si>
  <si>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</si>
  <si>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</si>
  <si>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</si>
  <si>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</si>
  <si>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</si>
  <si>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</si>
  <si>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</si>
  <si>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</si>
  <si>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</si>
  <si>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</si>
  <si>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</si>
  <si>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</si>
  <si>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</si>
  <si>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</si>
  <si>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</si>
  <si>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</si>
  <si>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</si>
  <si>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</si>
  <si>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</si>
  <si>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</si>
  <si>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</si>
  <si>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</si>
  <si>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</si>
  <si>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</si>
  <si>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</si>
  <si>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</si>
  <si>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</si>
  <si>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</si>
  <si>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</si>
  <si>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</si>
  <si>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</si>
  <si>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</si>
  <si>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</si>
  <si>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</si>
  <si>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</si>
  <si>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</si>
  <si>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</si>
  <si>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</si>
  <si>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</si>
  <si>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</si>
  <si>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</si>
  <si>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</si>
  <si>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</si>
  <si>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</si>
  <si>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</si>
  <si>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</si>
  <si>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</si>
  <si>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</si>
  <si>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</si>
  <si>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</si>
  <si>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</si>
  <si>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</si>
  <si>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</si>
  <si>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</si>
  <si>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</si>
  <si>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</si>
  <si>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</si>
  <si>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</si>
  <si>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</si>
  <si>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</si>
  <si>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</si>
  <si>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</si>
  <si>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</si>
  <si>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</si>
  <si>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</si>
  <si>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</si>
  <si>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</si>
  <si>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</si>
  <si>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</si>
  <si>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</si>
  <si>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</si>
  <si>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</si>
  <si>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</si>
  <si>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</si>
  <si>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</si>
  <si>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</si>
  <si>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</si>
  <si>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</si>
  <si>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</si>
  <si>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</si>
  <si>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</si>
  <si>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</si>
  <si>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</si>
  <si>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</si>
  <si>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</si>
  <si>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</si>
  <si>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</si>
  <si>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</si>
  <si>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</si>
  <si>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</si>
  <si>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</si>
  <si>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</si>
  <si>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</si>
  <si>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</si>
  <si>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</si>
  <si>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</si>
  <si>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</si>
  <si>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</si>
  <si>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</si>
  <si>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</si>
  <si>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</si>
  <si>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</si>
  <si>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</si>
  <si>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</si>
  <si>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</si>
  <si>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</si>
  <si>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</si>
  <si>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</si>
  <si>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</si>
  <si>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</si>
  <si>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</si>
  <si>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</si>
  <si>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</si>
  <si>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</si>
  <si>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</si>
  <si>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</si>
  <si>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</si>
  <si>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</si>
  <si>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</si>
  <si>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</si>
  <si>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</si>
  <si>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</si>
  <si>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</si>
  <si>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</si>
  <si>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</si>
  <si>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</si>
  <si>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</si>
  <si>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</si>
  <si>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</si>
  <si>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</si>
  <si>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</si>
  <si>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</si>
  <si>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</si>
  <si>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</si>
  <si>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</si>
  <si>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</si>
  <si>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</si>
  <si>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</si>
  <si>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</si>
  <si>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</si>
  <si>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</si>
  <si>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</si>
  <si>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</si>
  <si>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</si>
  <si>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</si>
  <si>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</si>
  <si>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</si>
  <si>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</si>
  <si>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</si>
  <si>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</si>
  <si>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</si>
  <si>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</si>
  <si>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</si>
  <si>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</si>
  <si>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</si>
  <si>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</si>
  <si>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</si>
  <si>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</si>
  <si>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</si>
  <si>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</si>
  <si>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</si>
  <si>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</si>
  <si>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</si>
  <si>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</si>
  <si>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</si>
  <si>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</si>
  <si>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</si>
  <si>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</si>
  <si>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</si>
  <si>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</si>
  <si>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</si>
  <si>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</si>
  <si>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</si>
  <si>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</si>
  <si>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</si>
  <si>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</si>
  <si>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</si>
  <si>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</si>
  <si>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</si>
  <si>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</si>
  <si>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</si>
  <si>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</si>
  <si>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</si>
  <si>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</si>
  <si>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</si>
  <si>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</si>
  <si>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</si>
  <si>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</si>
  <si>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</si>
  <si>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</si>
  <si>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</si>
  <si>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</si>
  <si>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</si>
  <si>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</si>
  <si>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</si>
  <si>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</si>
  <si>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</si>
  <si>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</si>
  <si>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</si>
  <si>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</si>
  <si>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</si>
  <si>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</si>
  <si>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</si>
  <si>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</si>
  <si>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</si>
  <si>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</si>
  <si>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</si>
  <si>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</si>
  <si>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</si>
  <si>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</si>
  <si>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</si>
  <si>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</si>
  <si>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</si>
  <si>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</si>
  <si>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</si>
  <si>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</si>
  <si>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</si>
  <si>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</si>
  <si>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</si>
  <si>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</si>
  <si>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</si>
  <si>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</si>
  <si>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</si>
  <si>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</si>
  <si>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</si>
  <si>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</si>
  <si>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</si>
  <si>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</si>
  <si>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</si>
  <si>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</si>
  <si>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</si>
  <si>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</si>
  <si>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</si>
  <si>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</si>
  <si>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</si>
  <si>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</si>
  <si>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</si>
  <si>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</si>
  <si>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</si>
  <si>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</si>
  <si>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</si>
  <si>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</si>
  <si>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</si>
  <si>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</si>
  <si>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</si>
  <si>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</si>
  <si>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</si>
  <si>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</si>
  <si>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</si>
  <si>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</si>
  <si>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</si>
  <si>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</si>
  <si>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</si>
  <si>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</si>
  <si>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</si>
  <si>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</si>
  <si>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</si>
  <si>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</si>
  <si>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</si>
  <si>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</si>
  <si>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</si>
  <si>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</si>
  <si>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</si>
  <si>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</si>
  <si>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</si>
  <si>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</si>
  <si>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</si>
  <si>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</si>
  <si>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</si>
  <si>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</si>
  <si>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</si>
  <si>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</si>
  <si>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</si>
  <si>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</si>
  <si>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</si>
  <si>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</si>
  <si>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</si>
  <si>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</si>
  <si>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</si>
  <si>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</si>
  <si>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</si>
  <si>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</si>
  <si>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</si>
  <si>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</si>
  <si>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</si>
  <si>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</si>
  <si>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</si>
  <si>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</si>
  <si>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</si>
  <si>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</si>
  <si>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</si>
  <si>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</si>
  <si>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</si>
  <si>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</si>
  <si>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</si>
  <si>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</si>
  <si>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</si>
  <si>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</si>
  <si>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</si>
  <si>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</si>
  <si>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</si>
  <si>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</si>
  <si>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</si>
  <si>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</si>
  <si>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</si>
  <si>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</si>
  <si>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</si>
  <si>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</si>
  <si>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</si>
  <si>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</si>
  <si>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</si>
  <si>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</si>
  <si>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</si>
  <si>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</si>
  <si>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</si>
  <si>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</si>
  <si>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</si>
  <si>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</si>
  <si>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</si>
  <si>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</si>
  <si>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</si>
  <si>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</si>
  <si>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</si>
  <si>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</si>
  <si>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</si>
  <si>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</si>
  <si>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</si>
  <si>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</si>
  <si>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</si>
  <si>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</si>
  <si>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</si>
  <si>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</si>
  <si>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</si>
  <si>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</si>
  <si>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</si>
  <si>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</si>
  <si>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</si>
  <si>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</si>
  <si>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</si>
  <si>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</si>
  <si>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</si>
  <si>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</si>
  <si>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</si>
  <si>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</si>
  <si>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</si>
  <si>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</si>
  <si>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</si>
  <si>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</si>
  <si>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</si>
  <si>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</si>
  <si>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</si>
  <si>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</si>
  <si>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</si>
  <si>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</si>
  <si>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</si>
  <si>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</si>
  <si>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</si>
  <si>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</si>
  <si>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</si>
  <si>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</si>
  <si>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</si>
  <si>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</si>
  <si>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</si>
  <si>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</si>
  <si>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</si>
  <si>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</si>
  <si>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</si>
  <si>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</si>
  <si>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</si>
  <si>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</si>
  <si>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</si>
  <si>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</si>
  <si>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</si>
  <si>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</si>
  <si>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</si>
  <si>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</si>
  <si>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</si>
  <si>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</si>
  <si>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</si>
  <si>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</si>
  <si>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</si>
  <si>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</si>
  <si>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</si>
  <si>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</si>
  <si>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</si>
  <si>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</si>
  <si>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</si>
  <si>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</si>
  <si>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</si>
  <si>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</si>
  <si>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</si>
  <si>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</si>
  <si>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</si>
  <si>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</si>
  <si>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</si>
  <si>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</si>
  <si>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</si>
  <si>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</si>
  <si>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</si>
  <si>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</si>
  <si>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</si>
  <si>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</si>
  <si>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</si>
  <si>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</si>
  <si>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</si>
  <si>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</si>
  <si>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</si>
  <si>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</si>
  <si>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</si>
  <si>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</si>
  <si>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</si>
  <si>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</si>
  <si>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</si>
  <si>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</si>
  <si>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</si>
  <si>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</si>
  <si>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</si>
  <si>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</si>
  <si>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</si>
  <si>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</si>
  <si>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</si>
  <si>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</si>
  <si>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</si>
  <si>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</si>
  <si>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</si>
  <si>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</si>
  <si>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</si>
  <si>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</si>
  <si>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</si>
  <si>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</si>
  <si>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</si>
  <si>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</si>
  <si>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</si>
  <si>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</si>
  <si>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</si>
  <si>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</si>
  <si>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</si>
  <si>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</si>
  <si>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</si>
  <si>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</si>
  <si>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</si>
  <si>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</si>
  <si>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</si>
  <si>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</si>
  <si>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</si>
  <si>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</si>
  <si>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</si>
  <si>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</si>
  <si>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</si>
  <si>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</si>
  <si>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</si>
  <si>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</si>
  <si>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</si>
  <si>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</si>
  <si>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</si>
  <si>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</si>
  <si>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</si>
  <si>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</si>
  <si>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</si>
  <si>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</si>
  <si>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</si>
  <si>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</si>
  <si>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</si>
  <si>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</si>
  <si>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</si>
  <si>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</si>
  <si>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</si>
  <si>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</si>
  <si>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</si>
  <si>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</si>
  <si>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</si>
  <si>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</si>
  <si>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</si>
  <si>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</si>
  <si>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</si>
  <si>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</si>
  <si>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</si>
  <si>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</si>
  <si>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</si>
  <si>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</si>
  <si>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</si>
  <si>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</si>
  <si>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</si>
  <si>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</si>
  <si>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</si>
  <si>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</si>
  <si>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</si>
  <si>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</si>
  <si>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</si>
  <si>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</si>
  <si>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</si>
  <si>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</si>
  <si>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</si>
  <si>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</si>
  <si>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</si>
  <si>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</si>
  <si>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</si>
  <si>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</si>
  <si>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</si>
  <si>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</si>
  <si>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</si>
  <si>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</si>
  <si>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</si>
  <si>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</si>
  <si>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</si>
  <si>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</si>
  <si>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</si>
  <si>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</si>
  <si>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</si>
  <si>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</si>
  <si>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</si>
  <si>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</si>
  <si>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</si>
  <si>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</si>
  <si>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</si>
  <si>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</si>
  <si>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</si>
  <si>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</si>
  <si>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</si>
  <si>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</si>
  <si>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</si>
  <si>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</si>
  <si>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</si>
  <si>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</si>
  <si>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</si>
  <si>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</si>
  <si>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</si>
  <si>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</si>
  <si>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</si>
  <si>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</si>
  <si>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</si>
  <si>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</si>
  <si>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</si>
  <si>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</si>
  <si>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</si>
  <si>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</si>
  <si>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</si>
  <si>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</si>
  <si>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</si>
  <si>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</si>
  <si>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</si>
  <si>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</si>
  <si>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</si>
  <si>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</si>
  <si>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</si>
  <si>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</si>
  <si>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</si>
  <si>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</si>
  <si>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</si>
  <si>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</si>
  <si>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</si>
  <si>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</si>
  <si>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</si>
  <si>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</si>
  <si>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</si>
  <si>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</si>
  <si>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</si>
  <si>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</si>
  <si>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</si>
  <si>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</si>
  <si>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</si>
  <si>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</si>
  <si>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</si>
  <si>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</si>
  <si>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</si>
  <si>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</si>
  <si>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</si>
  <si>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</si>
  <si>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</si>
  <si>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</si>
  <si>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</si>
  <si>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</si>
  <si>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</si>
  <si>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</si>
  <si>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</si>
  <si>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</si>
  <si>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</si>
  <si>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</si>
  <si>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</si>
  <si>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</si>
  <si>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</si>
  <si>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</si>
  <si>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</si>
  <si>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</si>
  <si>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</si>
  <si>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</si>
  <si>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</si>
  <si>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</si>
  <si>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</si>
  <si>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</si>
  <si>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</si>
  <si>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</si>
  <si>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</si>
  <si>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</si>
  <si>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</si>
  <si>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</si>
  <si>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</si>
  <si>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</si>
  <si>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</si>
  <si>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</si>
  <si>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</si>
  <si>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</si>
  <si>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</si>
  <si>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</si>
  <si>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</si>
  <si>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</si>
  <si>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</si>
  <si>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</si>
  <si>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</si>
  <si>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</si>
  <si>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</si>
  <si>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</si>
  <si>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</si>
  <si>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</si>
  <si>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</si>
  <si>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</si>
  <si>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</si>
  <si>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</si>
  <si>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</si>
  <si>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</si>
  <si>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</si>
  <si>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</si>
  <si>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</si>
  <si>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</si>
  <si>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</si>
  <si>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</si>
  <si>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</si>
  <si>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</si>
  <si>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</si>
  <si>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</si>
  <si>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</si>
  <si>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</si>
  <si>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</si>
  <si>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</si>
  <si>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</si>
  <si>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</si>
  <si>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</si>
  <si>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</si>
  <si>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</si>
  <si>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</si>
  <si>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</si>
  <si>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</si>
  <si>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</si>
  <si>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</si>
  <si>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</si>
  <si>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</si>
  <si>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</si>
  <si>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</si>
  <si>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</si>
  <si>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</si>
  <si>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</si>
  <si>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</si>
  <si>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</si>
  <si>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</si>
  <si>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</si>
  <si>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</si>
  <si>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</si>
  <si>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</si>
  <si>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</si>
  <si>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</si>
  <si>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</si>
  <si>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</si>
  <si>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</si>
  <si>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</si>
  <si>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</si>
  <si>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</si>
  <si>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</si>
  <si>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</si>
  <si>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</si>
  <si>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</si>
  <si>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</si>
  <si>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</si>
  <si>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</si>
  <si>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</si>
  <si>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</si>
  <si>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</si>
  <si>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</si>
  <si>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</si>
  <si>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</si>
  <si>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</si>
  <si>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</si>
  <si>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</si>
  <si>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</si>
  <si>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</si>
  <si>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</si>
  <si>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</si>
  <si>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</si>
  <si>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</si>
  <si>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</si>
  <si>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</si>
  <si>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</si>
  <si>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</si>
  <si>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</si>
  <si>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</si>
  <si>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</si>
  <si>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</si>
  <si>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</si>
  <si>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</si>
  <si>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</si>
  <si>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</si>
  <si>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</si>
  <si>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</si>
  <si>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</si>
  <si>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</si>
  <si>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</si>
  <si>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</si>
  <si>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</si>
  <si>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</si>
  <si>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</si>
  <si>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</si>
  <si>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</si>
  <si>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</si>
  <si>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</si>
  <si>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</si>
  <si>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</si>
  <si>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</si>
  <si>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</si>
  <si>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</si>
  <si>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</si>
  <si>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</si>
  <si>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</si>
  <si>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</si>
  <si>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</si>
  <si>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</si>
  <si>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</si>
  <si>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</si>
  <si>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</si>
  <si>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</si>
  <si>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</si>
  <si>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</si>
  <si>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</si>
  <si>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</si>
  <si>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</si>
  <si>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</si>
  <si>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</si>
  <si>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</si>
  <si>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</si>
  <si>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</si>
  <si>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</si>
  <si>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</si>
  <si>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</si>
  <si>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</si>
  <si>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</si>
  <si>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</si>
  <si>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</si>
  <si>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</si>
  <si>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</si>
  <si>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</si>
  <si>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</si>
  <si>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</si>
  <si>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</si>
  <si>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</si>
  <si>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</si>
  <si>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</si>
  <si>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</si>
  <si>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</si>
  <si>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</si>
  <si>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</si>
  <si>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</si>
  <si>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</si>
  <si>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</si>
  <si>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</si>
  <si>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</si>
  <si>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</si>
  <si>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</si>
  <si>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</si>
  <si>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</si>
  <si>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</si>
  <si>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</si>
  <si>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</si>
  <si>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</si>
  <si>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</si>
  <si>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</si>
  <si>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</si>
  <si>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</si>
  <si>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</si>
  <si>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</si>
  <si>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</si>
  <si>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</si>
  <si>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</si>
  <si>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</si>
  <si>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</si>
  <si>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</si>
  <si>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</si>
  <si>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</si>
  <si>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</si>
  <si>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</si>
  <si>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</si>
  <si>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</si>
  <si>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</si>
  <si>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</si>
  <si>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</si>
  <si>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</si>
  <si>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</si>
  <si>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</si>
  <si>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</si>
  <si>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</si>
  <si>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</si>
  <si>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</si>
  <si>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</si>
  <si>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</si>
  <si>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</si>
  <si>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</si>
  <si>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</si>
  <si>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</si>
  <si>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</si>
  <si>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</si>
  <si>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</si>
  <si>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</si>
  <si>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</si>
  <si>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</si>
  <si>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</si>
  <si>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</si>
  <si>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</si>
  <si>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</si>
  <si>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</si>
  <si>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</si>
  <si>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</si>
  <si>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</si>
  <si>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</si>
  <si>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</si>
  <si>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</si>
  <si>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</si>
  <si>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</si>
  <si>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</si>
  <si>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</si>
  <si>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</si>
  <si>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</si>
  <si>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</si>
  <si>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</si>
  <si>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</si>
  <si>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</si>
  <si>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</si>
  <si>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</si>
  <si>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</si>
  <si>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</si>
  <si>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</si>
  <si>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</si>
  <si>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</si>
  <si>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</si>
  <si>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</si>
  <si>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</si>
  <si>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</si>
  <si>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</si>
  <si>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</si>
  <si>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</si>
  <si>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</si>
  <si>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</si>
  <si>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</si>
  <si>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</si>
  <si>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</si>
  <si>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</si>
  <si>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</si>
  <si>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</si>
  <si>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</si>
  <si>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</si>
  <si>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</si>
  <si>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</si>
  <si>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</si>
  <si>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</si>
  <si>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</si>
  <si>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</si>
  <si>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</si>
  <si>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</si>
  <si>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</si>
  <si>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</si>
  <si>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</si>
  <si>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</si>
  <si>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</si>
  <si>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</si>
  <si>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</si>
  <si>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</si>
  <si>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</si>
  <si>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</si>
  <si>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</si>
  <si>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</si>
  <si>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</si>
  <si>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</si>
  <si>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</si>
  <si>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</si>
  <si>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</si>
  <si>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</si>
  <si>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</si>
  <si>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</si>
  <si>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</si>
  <si>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</si>
  <si>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</si>
  <si>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</si>
  <si>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</si>
  <si>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</si>
  <si>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</si>
  <si>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</si>
  <si>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</si>
  <si>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</si>
  <si>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</si>
  <si>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</si>
  <si>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</si>
  <si>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</si>
  <si>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</si>
  <si>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</si>
  <si>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</si>
  <si>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</si>
  <si>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</si>
  <si>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</si>
  <si>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</si>
  <si>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</si>
  <si>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</si>
  <si>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</si>
  <si>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</si>
  <si>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</si>
  <si>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</si>
  <si>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</si>
  <si>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</si>
  <si>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</si>
  <si>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</si>
  <si>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</si>
  <si>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</si>
  <si>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</si>
  <si>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</si>
  <si>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</si>
  <si>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</si>
  <si>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</si>
  <si>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</si>
  <si>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</si>
  <si>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</si>
  <si>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</si>
  <si>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</si>
  <si>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</si>
  <si>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</si>
  <si>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</si>
  <si>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</si>
  <si>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</si>
  <si>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</si>
  <si>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</si>
  <si>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</si>
  <si>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</si>
  <si>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</si>
  <si>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</si>
  <si>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</si>
  <si>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</si>
  <si>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</si>
  <si>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</si>
  <si>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</si>
  <si>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</si>
  <si>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</si>
  <si>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</si>
  <si>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</si>
  <si>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</si>
  <si>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</si>
  <si>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</si>
  <si>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</si>
  <si>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</si>
  <si>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</si>
  <si>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</si>
  <si>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</si>
  <si>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</si>
  <si>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</si>
  <si>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</si>
  <si>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</si>
  <si>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</si>
  <si>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</si>
  <si>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</si>
  <si>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</si>
  <si>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</si>
  <si>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</si>
  <si>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</si>
  <si>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</si>
  <si>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</si>
  <si>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</si>
  <si>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</si>
  <si>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</si>
  <si>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</si>
  <si>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</si>
  <si>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</si>
  <si>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</si>
  <si>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</si>
  <si>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</si>
  <si>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</si>
  <si>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</si>
  <si>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</si>
  <si>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</si>
  <si>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</si>
  <si>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</si>
  <si>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</si>
  <si>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</si>
  <si>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</si>
  <si>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</si>
  <si>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</si>
  <si>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</si>
  <si>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</si>
  <si>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</si>
  <si>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</si>
  <si>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</si>
  <si>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</si>
  <si>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</si>
  <si>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</si>
  <si>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</si>
  <si>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</si>
  <si>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</si>
  <si>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</si>
  <si>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</si>
  <si>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</si>
  <si>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</si>
  <si>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</si>
  <si>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</si>
  <si>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</si>
  <si>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</si>
  <si>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</si>
  <si>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</si>
  <si>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</si>
  <si>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</si>
  <si>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</si>
  <si>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</si>
  <si>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</si>
  <si>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</si>
  <si>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</si>
  <si>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</si>
  <si>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</si>
  <si>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</si>
  <si>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</si>
  <si>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</si>
  <si>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</si>
  <si>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</si>
  <si>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</si>
  <si>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</si>
  <si>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</si>
  <si>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</si>
  <si>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</si>
  <si>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</si>
  <si>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</si>
  <si>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</si>
  <si>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</si>
  <si>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</si>
  <si>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</si>
  <si>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</si>
  <si>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</si>
  <si>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</si>
  <si>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</si>
  <si>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</si>
  <si>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</si>
  <si>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</si>
  <si>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</si>
  <si>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</si>
  <si>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</si>
  <si>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</si>
  <si>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</si>
  <si>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</si>
  <si>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</si>
  <si>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</si>
  <si>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</si>
  <si>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</si>
  <si>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</si>
  <si>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</si>
  <si>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</si>
  <si>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</si>
  <si>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</si>
  <si>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</si>
  <si>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</si>
  <si>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</si>
  <si>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</si>
  <si>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</si>
  <si>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</si>
  <si>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</si>
  <si>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</si>
  <si>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</si>
  <si>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</si>
  <si>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</si>
  <si>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</si>
  <si>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</si>
  <si>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</si>
  <si>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</si>
  <si>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</si>
  <si>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</si>
  <si>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</si>
  <si>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</si>
  <si>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</si>
  <si>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</si>
  <si>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</si>
  <si>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</si>
  <si>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</si>
  <si>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</si>
  <si>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</si>
  <si>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</si>
  <si>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</si>
  <si>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</si>
  <si>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</si>
  <si>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</si>
  <si>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</si>
  <si>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</si>
  <si>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</si>
  <si>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</si>
  <si>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</si>
  <si>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</si>
  <si>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</si>
  <si>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</si>
  <si>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</si>
  <si>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</si>
  <si>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</si>
  <si>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</si>
  <si>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</si>
  <si>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</si>
  <si>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</si>
  <si>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</si>
  <si>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</si>
  <si>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</si>
  <si>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</si>
  <si>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</si>
  <si>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</si>
  <si>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</si>
  <si>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</si>
  <si>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</si>
  <si>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</si>
  <si>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</si>
  <si>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</si>
  <si>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</si>
  <si>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</si>
  <si>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</si>
  <si>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</si>
  <si>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</si>
  <si>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</si>
  <si>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</si>
  <si>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</si>
  <si>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</si>
  <si>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</si>
  <si>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</si>
  <si>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</si>
  <si>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</si>
  <si>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</si>
  <si>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</si>
  <si>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</si>
  <si>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</si>
  <si>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</si>
  <si>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</si>
  <si>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</si>
  <si>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</si>
  <si>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</si>
  <si>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</si>
  <si>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</si>
  <si>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</si>
  <si>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</si>
  <si>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</si>
  <si>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</si>
  <si>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</si>
  <si>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</si>
  <si>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</si>
  <si>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</si>
  <si>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</si>
  <si>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</si>
  <si>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</si>
  <si>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</si>
  <si>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</si>
  <si>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</si>
  <si>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</si>
  <si>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</si>
  <si>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</si>
  <si>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</si>
  <si>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</si>
  <si>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</si>
  <si>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</si>
  <si>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</si>
  <si>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</si>
  <si>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</si>
  <si>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</si>
  <si>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</si>
  <si>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</si>
  <si>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</si>
  <si>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</si>
  <si>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</si>
  <si>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</si>
  <si>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</si>
  <si>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</si>
  <si>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</si>
  <si>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</si>
  <si>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</si>
  <si>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</si>
  <si>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</si>
  <si>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</si>
  <si>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</si>
  <si>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</si>
  <si>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</si>
  <si>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</si>
  <si>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</si>
  <si>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</si>
  <si>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</si>
  <si>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</si>
  <si>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</si>
  <si>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</si>
  <si>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</si>
  <si>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</si>
  <si>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</si>
  <si>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</si>
  <si>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</si>
  <si>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</si>
  <si>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</si>
  <si>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</si>
  <si>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</si>
  <si>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</si>
  <si>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</si>
  <si>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</si>
  <si>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</si>
  <si>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</si>
  <si>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</si>
  <si>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</si>
  <si>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</si>
  <si>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</si>
  <si>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</si>
  <si>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</si>
  <si>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</si>
  <si>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</si>
  <si>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</si>
  <si>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</si>
  <si>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</si>
  <si>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</si>
  <si>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</si>
  <si>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</si>
  <si>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</si>
  <si>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</si>
  <si>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</si>
  <si>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</si>
  <si>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</si>
  <si>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</si>
  <si>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</si>
  <si>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</si>
  <si>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</si>
  <si>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</si>
  <si>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</si>
  <si>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</si>
  <si>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</si>
  <si>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</si>
  <si>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</si>
  <si>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</si>
  <si>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</si>
  <si>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</si>
  <si>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</si>
  <si>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</si>
  <si>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</si>
  <si>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</si>
  <si>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</si>
  <si>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</si>
  <si>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</si>
  <si>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</si>
  <si>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</si>
  <si>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</si>
  <si>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</si>
  <si>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</si>
  <si>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</si>
  <si>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</si>
  <si>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</si>
  <si>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</si>
  <si>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</si>
  <si>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</si>
  <si>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</si>
  <si>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</si>
  <si>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</si>
  <si>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</si>
  <si>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</si>
  <si>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</si>
  <si>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</si>
  <si>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</si>
  <si>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</si>
  <si>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</si>
  <si>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</si>
  <si>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</si>
  <si>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</si>
  <si>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</si>
  <si>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</si>
  <si>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</si>
  <si>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</si>
  <si>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</si>
  <si>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</si>
  <si>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</si>
  <si>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</si>
  <si>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</si>
  <si>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</si>
  <si>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</si>
  <si>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</si>
  <si>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</si>
  <si>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</si>
  <si>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</si>
  <si>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</si>
  <si>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</si>
  <si>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</si>
  <si>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</si>
  <si>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</si>
  <si>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</si>
  <si>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</si>
  <si>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</si>
  <si>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</si>
  <si>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</si>
  <si>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</si>
  <si>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</si>
  <si>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</si>
  <si>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</si>
  <si>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</si>
  <si>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</si>
  <si>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</si>
  <si>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</si>
  <si>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</si>
  <si>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</si>
  <si>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</si>
  <si>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</si>
  <si>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</si>
  <si>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</si>
  <si>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</si>
  <si>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</si>
  <si>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</si>
  <si>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</si>
  <si>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</si>
  <si>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</si>
  <si>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</si>
  <si>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</si>
  <si>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</si>
  <si>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</si>
  <si>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</si>
  <si>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</si>
  <si>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</si>
  <si>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</si>
  <si>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</si>
  <si>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</si>
  <si>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</si>
  <si>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</si>
  <si>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</si>
  <si>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</si>
  <si>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</si>
  <si>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</si>
  <si>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</si>
  <si>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</si>
  <si>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</si>
  <si>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</si>
  <si>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</si>
  <si>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</si>
  <si>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</si>
  <si>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</si>
  <si>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</si>
  <si>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</si>
  <si>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</si>
  <si>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</si>
  <si>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</si>
  <si>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</si>
  <si>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</si>
  <si>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</si>
  <si>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</si>
  <si>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</si>
  <si>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</si>
  <si>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</si>
  <si>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</si>
  <si>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</si>
  <si>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</si>
  <si>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</si>
  <si>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</si>
  <si>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</si>
  <si>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</si>
  <si>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</si>
  <si>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</si>
  <si>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</si>
  <si>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</si>
  <si>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</si>
  <si>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</si>
  <si>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</si>
  <si>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</si>
  <si>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</si>
  <si>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</si>
  <si>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</si>
  <si>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</si>
  <si>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</si>
  <si>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</si>
  <si>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</si>
  <si>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</si>
  <si>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</si>
  <si>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</si>
  <si>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</si>
  <si>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</si>
  <si>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</si>
  <si>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</si>
  <si>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</si>
  <si>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</si>
  <si>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</si>
  <si>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</si>
  <si>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</si>
  <si>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</si>
  <si>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</si>
  <si>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</si>
  <si>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</si>
  <si>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</si>
  <si>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</si>
  <si>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</si>
  <si>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</si>
  <si>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</si>
  <si>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</si>
  <si>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</si>
  <si>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</si>
  <si>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</si>
  <si>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</si>
  <si>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</si>
  <si>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</si>
  <si>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</si>
  <si>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</si>
  <si>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</si>
  <si>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</si>
  <si>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</si>
  <si>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</si>
  <si>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</si>
  <si>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</si>
  <si>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</si>
  <si>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</si>
  <si>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</si>
  <si>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</si>
  <si>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</si>
  <si>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</si>
  <si>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</si>
  <si>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</si>
  <si>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</si>
  <si>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</si>
  <si>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</si>
  <si>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</si>
  <si>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</si>
  <si>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</si>
  <si>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</si>
  <si>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</si>
  <si>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</si>
  <si>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</si>
  <si>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</si>
  <si>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</si>
  <si>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</si>
  <si>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</si>
  <si>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</si>
  <si>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</si>
  <si>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</si>
  <si>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</si>
  <si>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</si>
  <si>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</si>
  <si>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</si>
  <si>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</si>
  <si>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</si>
  <si>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</si>
  <si>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</si>
  <si>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</si>
  <si>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</si>
  <si>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</si>
  <si>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</si>
  <si>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</si>
  <si>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</si>
  <si>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</si>
  <si>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</si>
  <si>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</si>
  <si>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</si>
  <si>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</si>
  <si>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</si>
  <si>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</si>
  <si>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</si>
  <si>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</si>
  <si>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</si>
  <si>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</si>
  <si>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</si>
  <si>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</si>
  <si>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</si>
  <si>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</si>
  <si>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</si>
  <si>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</si>
  <si>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</si>
  <si>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</si>
  <si>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</si>
  <si>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</si>
  <si>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</si>
  <si>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</si>
  <si>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</si>
  <si>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</si>
  <si>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</si>
  <si>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</si>
  <si>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</si>
  <si>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</si>
  <si>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</si>
  <si>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</si>
  <si>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</si>
  <si>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</si>
  <si>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</si>
  <si>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</si>
  <si>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</si>
  <si>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</si>
  <si>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</si>
  <si>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</si>
  <si>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</si>
  <si>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</si>
  <si>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</si>
  <si>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</si>
  <si>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</si>
  <si>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</si>
  <si>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</si>
  <si>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</si>
  <si>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</si>
  <si>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</si>
  <si>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</si>
  <si>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</si>
  <si>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</si>
  <si>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</si>
  <si>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</si>
  <si>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</si>
  <si>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</si>
  <si>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</si>
  <si>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</si>
  <si>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</si>
  <si>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</si>
  <si>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</si>
  <si>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</si>
  <si>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</si>
  <si>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</si>
  <si>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</si>
  <si>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</si>
  <si>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</si>
  <si>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</si>
  <si>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</si>
  <si>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</si>
  <si>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</si>
  <si>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</si>
  <si>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</si>
  <si>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</si>
  <si>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</si>
  <si>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</si>
  <si>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</si>
  <si>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</si>
  <si>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</si>
  <si>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</si>
  <si>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</si>
  <si>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</si>
  <si>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</si>
  <si>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</si>
  <si>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</si>
  <si>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</si>
  <si>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</si>
  <si>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</si>
  <si>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</si>
  <si>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</si>
  <si>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</si>
  <si>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</si>
  <si>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</si>
  <si>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</si>
  <si>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</si>
  <si>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</si>
  <si>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</si>
  <si>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</si>
  <si>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</si>
  <si>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</si>
  <si>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</si>
  <si>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</si>
  <si>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</si>
  <si>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</si>
  <si>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</si>
  <si>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</si>
  <si>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</si>
  <si>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</si>
  <si>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</si>
  <si>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</si>
  <si>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</si>
  <si>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</si>
  <si>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</si>
  <si>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</si>
  <si>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</si>
  <si>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</si>
  <si>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</si>
  <si>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</si>
  <si>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</si>
  <si>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</si>
  <si>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</si>
  <si>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</si>
  <si>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</si>
  <si>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</si>
  <si>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</si>
  <si>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</si>
  <si>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</si>
  <si>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</si>
  <si>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</si>
  <si>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</si>
  <si>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</si>
  <si>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</si>
  <si>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</si>
  <si>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</si>
  <si>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</si>
  <si>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</si>
  <si>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</si>
  <si>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</si>
  <si>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</si>
  <si>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</si>
  <si>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</si>
  <si>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</si>
  <si>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</si>
  <si>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</si>
  <si>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</si>
  <si>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</si>
  <si>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</si>
  <si>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</si>
  <si>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</si>
  <si>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</si>
  <si>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</si>
  <si>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</si>
  <si>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</si>
  <si>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</si>
  <si>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</si>
  <si>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</si>
  <si>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</si>
  <si>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</si>
  <si>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</si>
  <si>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</si>
  <si>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</si>
  <si>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</si>
  <si>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</si>
  <si>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</si>
  <si>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</si>
  <si>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</si>
  <si>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</si>
  <si>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</si>
  <si>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</si>
  <si>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</si>
  <si>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</si>
  <si>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</si>
  <si>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</si>
  <si>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</si>
  <si>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</si>
  <si>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</si>
  <si>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</si>
  <si>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</si>
  <si>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</si>
  <si>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</si>
  <si>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</si>
  <si>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</si>
  <si>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</si>
  <si>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</si>
  <si>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</si>
  <si>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</si>
  <si>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</si>
  <si>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</si>
  <si>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</si>
  <si>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</si>
  <si>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</si>
  <si>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</si>
  <si>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</si>
  <si>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</si>
  <si>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</si>
  <si>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</si>
  <si>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</si>
  <si>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</si>
  <si>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</si>
  <si>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</si>
  <si>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</si>
  <si>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</si>
  <si>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</si>
  <si>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</si>
  <si>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</si>
  <si>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</si>
  <si>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</si>
  <si>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</si>
  <si>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</si>
  <si>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</si>
  <si>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</si>
  <si>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</si>
  <si>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</si>
  <si>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</si>
  <si>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</si>
  <si>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</si>
  <si>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</si>
  <si>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</si>
  <si>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</si>
  <si>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</si>
  <si>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</si>
  <si>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</si>
  <si>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</si>
  <si>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</si>
  <si>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</si>
  <si>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</si>
  <si>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</si>
  <si>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</si>
  <si>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</si>
  <si>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</si>
  <si>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</si>
  <si>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</si>
  <si>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</si>
  <si>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</si>
  <si>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</si>
  <si>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</si>
  <si>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</si>
  <si>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</si>
  <si>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</si>
  <si>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</si>
  <si>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</si>
  <si>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</si>
  <si>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</si>
  <si>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</si>
  <si>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</si>
  <si>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</si>
  <si>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</si>
  <si>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</si>
  <si>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</si>
  <si>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</si>
  <si>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</si>
  <si>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</si>
  <si>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</si>
  <si>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</si>
  <si>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</si>
  <si>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</si>
  <si>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</si>
  <si>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</si>
  <si>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</si>
  <si>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</si>
  <si>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</si>
  <si>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</si>
  <si>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</si>
  <si>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</si>
  <si>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</si>
  <si>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</si>
  <si>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</si>
  <si>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</si>
  <si>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</si>
  <si>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</si>
  <si>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</si>
  <si>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</si>
  <si>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</si>
  <si>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</si>
  <si>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</si>
  <si>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</si>
  <si>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</si>
  <si>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</si>
  <si>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</si>
  <si>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</si>
  <si>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</si>
  <si>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</si>
  <si>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</si>
  <si>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</si>
  <si>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</si>
  <si>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</si>
  <si>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</si>
  <si>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</si>
  <si>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</si>
  <si>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</si>
  <si>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</si>
  <si>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</si>
  <si>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</si>
  <si>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</si>
  <si>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</si>
  <si>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</si>
  <si>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</si>
  <si>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</si>
  <si>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</si>
  <si>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</si>
  <si>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</si>
  <si>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</si>
  <si>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</si>
  <si>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</si>
  <si>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</si>
  <si>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</si>
  <si>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</si>
  <si>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</si>
  <si>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</si>
  <si>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</si>
  <si>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</si>
  <si>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</si>
  <si>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</si>
  <si>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</si>
  <si>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</si>
  <si>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</si>
  <si>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</si>
  <si>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</si>
  <si>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</si>
  <si>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</si>
  <si>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</si>
  <si>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</si>
  <si>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</si>
  <si>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</si>
  <si>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</si>
  <si>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</si>
  <si>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</si>
  <si>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</si>
  <si>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</si>
  <si>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</si>
  <si>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</si>
  <si>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</si>
  <si>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</si>
  <si>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</si>
  <si>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</si>
  <si>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</si>
  <si>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</si>
  <si>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</si>
  <si>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</si>
  <si>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</si>
  <si>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</si>
  <si>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</si>
  <si>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</si>
  <si>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</si>
  <si>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</si>
  <si>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</si>
  <si>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</si>
  <si>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</si>
  <si>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</si>
  <si>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</si>
  <si>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</si>
  <si>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</si>
  <si>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</si>
  <si>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</si>
  <si>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</si>
  <si>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</si>
  <si>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</si>
  <si>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</si>
  <si>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</si>
  <si>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</si>
  <si>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</si>
  <si>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</si>
  <si>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</si>
  <si>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</si>
  <si>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</si>
  <si>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</si>
  <si>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</si>
  <si>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</si>
  <si>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</si>
  <si>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</si>
  <si>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</si>
  <si>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</si>
  <si>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</si>
  <si>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</si>
  <si>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</si>
  <si>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</si>
  <si>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</si>
  <si>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</si>
  <si>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</si>
  <si>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</si>
  <si>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</si>
  <si>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</si>
  <si>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</si>
  <si>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</si>
  <si>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</si>
  <si>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</si>
  <si>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</si>
  <si>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</si>
  <si>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</si>
  <si>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</si>
  <si>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</si>
  <si>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</si>
  <si>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</si>
  <si>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</si>
  <si>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</si>
  <si>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</si>
  <si>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</si>
  <si>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</si>
  <si>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</si>
  <si>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</si>
  <si>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</si>
  <si>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</si>
  <si>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</si>
  <si>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</si>
  <si>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</si>
  <si>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</si>
  <si>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</si>
  <si>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</si>
  <si>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</si>
  <si>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</si>
  <si>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</si>
  <si>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</si>
  <si>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</si>
  <si>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</si>
  <si>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</si>
  <si>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</si>
  <si>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</si>
  <si>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</si>
  <si>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</si>
  <si>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</si>
  <si>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</si>
  <si>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</si>
  <si>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</si>
  <si>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</si>
  <si>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</si>
  <si>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</si>
  <si>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</si>
  <si>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</si>
  <si>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</si>
  <si>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</si>
  <si>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</si>
  <si>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</si>
  <si>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</si>
  <si>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</si>
  <si>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</si>
  <si>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</si>
  <si>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</si>
  <si>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</si>
  <si>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</si>
  <si>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</si>
  <si>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</si>
  <si>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</si>
  <si>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</si>
  <si>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</si>
  <si>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</si>
  <si>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</si>
  <si>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</si>
  <si>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</si>
  <si>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</si>
  <si>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</si>
  <si>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</si>
  <si>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</si>
  <si>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</si>
  <si>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</si>
  <si>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</si>
  <si>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</si>
  <si>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</si>
  <si>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</si>
  <si>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</si>
  <si>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</si>
  <si>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</si>
  <si>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</si>
  <si>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</si>
  <si>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</si>
  <si>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</si>
  <si>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</si>
  <si>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</si>
  <si>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</si>
  <si>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</si>
  <si>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</si>
  <si>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</si>
  <si>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</si>
  <si>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</si>
  <si>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</si>
  <si>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</si>
  <si>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</si>
  <si>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</si>
  <si>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</si>
  <si>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</si>
  <si>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</si>
  <si>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</si>
  <si>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</si>
  <si>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</si>
  <si>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</si>
  <si>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</si>
  <si>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</si>
  <si>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</si>
  <si>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</si>
  <si>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</si>
  <si>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</si>
  <si>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</si>
  <si>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</si>
  <si>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</si>
  <si>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</si>
  <si>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</si>
  <si>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</si>
  <si>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</si>
  <si>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</si>
  <si>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</si>
  <si>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</si>
  <si>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</si>
  <si>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</si>
  <si>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</si>
  <si>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</si>
  <si>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</si>
  <si>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</si>
  <si>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</si>
  <si>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</si>
  <si>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</si>
  <si>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</si>
  <si>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</si>
  <si>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</si>
  <si>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</si>
  <si>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</si>
  <si>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</si>
  <si>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</si>
  <si>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</si>
  <si>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</si>
  <si>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</si>
  <si>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</si>
  <si>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</si>
  <si>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</si>
  <si>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</si>
  <si>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</si>
  <si>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</si>
  <si>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</si>
  <si>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</si>
  <si>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</si>
  <si>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</si>
  <si>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</si>
  <si>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</si>
  <si>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</si>
  <si>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</si>
  <si>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</si>
  <si>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</si>
  <si>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</si>
  <si>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</si>
  <si>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</si>
  <si>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</si>
  <si>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</si>
  <si>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</si>
  <si>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</si>
  <si>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</si>
  <si>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</si>
  <si>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</si>
  <si>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</si>
  <si>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</si>
  <si>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</si>
  <si>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</si>
  <si>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</si>
  <si>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</si>
  <si>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</si>
  <si>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</si>
  <si>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</si>
  <si>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</si>
  <si>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</si>
  <si>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</si>
  <si>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</si>
  <si>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</si>
  <si>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</si>
  <si>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</si>
  <si>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</si>
  <si>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</si>
  <si>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</si>
  <si>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</si>
  <si>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</si>
  <si>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</si>
  <si>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</si>
  <si>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</si>
  <si>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</si>
  <si>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</si>
  <si>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</si>
  <si>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</si>
  <si>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</si>
  <si>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</si>
  <si>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</si>
  <si>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</si>
  <si>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</si>
  <si>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</si>
  <si>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</si>
  <si>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</si>
  <si>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</si>
  <si>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</si>
  <si>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</si>
  <si>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</si>
  <si>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</si>
  <si>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</si>
  <si>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</si>
  <si>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</si>
  <si>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</si>
  <si>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</si>
  <si>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</si>
  <si>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</si>
  <si>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</si>
  <si>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</si>
  <si>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</si>
  <si>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</si>
  <si>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</si>
  <si>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</si>
  <si>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</si>
  <si>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</si>
  <si>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</si>
  <si>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</si>
  <si>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</si>
  <si>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</si>
  <si>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</si>
  <si>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</si>
  <si>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</si>
  <si>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</si>
  <si>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</si>
  <si>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</si>
  <si>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</si>
  <si>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</si>
  <si>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</si>
  <si>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</si>
  <si>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</si>
  <si>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</si>
  <si>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</si>
  <si>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</si>
  <si>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</si>
  <si>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</si>
  <si>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</si>
  <si>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</si>
  <si>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</si>
  <si>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</si>
  <si>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</si>
  <si>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</si>
  <si>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</si>
  <si>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</si>
  <si>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</si>
  <si>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</si>
  <si>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</si>
  <si>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</si>
  <si>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</si>
  <si>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</si>
  <si>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</si>
  <si>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</si>
  <si>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</si>
  <si>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</si>
  <si>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</si>
  <si>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</si>
  <si>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</si>
  <si>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</si>
  <si>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</si>
  <si>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</si>
  <si>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</si>
  <si>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</si>
  <si>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</si>
  <si>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</si>
  <si>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</si>
  <si>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</si>
  <si>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</si>
  <si>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</si>
  <si>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</si>
  <si>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</si>
  <si>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</si>
  <si>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</si>
  <si>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</si>
  <si>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</si>
  <si>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</si>
  <si>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</si>
  <si>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</si>
  <si>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</si>
  <si>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</si>
  <si>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</si>
  <si>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</si>
  <si>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</si>
  <si>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</si>
  <si>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</si>
  <si>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</si>
  <si>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</si>
  <si>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</si>
  <si>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</si>
  <si>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</si>
  <si>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</si>
  <si>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</si>
  <si>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</si>
  <si>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</si>
  <si>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</si>
  <si>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</si>
  <si>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</si>
  <si>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</si>
  <si>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</si>
  <si>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</si>
  <si>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</si>
  <si>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</si>
  <si>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</si>
  <si>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</si>
  <si>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</si>
  <si>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</si>
  <si>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</si>
  <si>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</si>
  <si>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</si>
  <si>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</si>
  <si>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</si>
  <si>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</si>
  <si>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</si>
  <si>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</si>
  <si>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</si>
  <si>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</si>
  <si>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</si>
  <si>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</si>
  <si>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</si>
  <si>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</si>
  <si>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</si>
  <si>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</si>
  <si>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</si>
  <si>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</si>
  <si>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</si>
  <si>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</si>
  <si>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</si>
  <si>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</si>
  <si>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</si>
  <si>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</si>
  <si>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</si>
  <si>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</si>
  <si>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</si>
  <si>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</si>
  <si>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</si>
  <si>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</si>
  <si>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</si>
  <si>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</si>
  <si>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</si>
  <si>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</si>
  <si>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</si>
  <si>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</si>
  <si>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</si>
  <si>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</si>
  <si>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</si>
  <si>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</si>
  <si>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</si>
  <si>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</si>
  <si>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</si>
  <si>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</si>
  <si>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</si>
  <si>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</si>
  <si>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</si>
  <si>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</si>
  <si>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</si>
  <si>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</si>
  <si>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</si>
  <si>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</si>
  <si>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</si>
  <si>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</si>
  <si>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</si>
  <si>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</si>
  <si>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</si>
  <si>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</si>
  <si>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</si>
  <si>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</si>
  <si>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</si>
  <si>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</si>
  <si>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</si>
  <si>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</si>
  <si>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</si>
  <si>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</si>
  <si>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</si>
  <si>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</si>
  <si>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</si>
  <si>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</si>
  <si>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</si>
  <si>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</si>
  <si>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</si>
  <si>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</si>
  <si>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</si>
  <si>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</si>
  <si>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</si>
  <si>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</si>
  <si>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</si>
  <si>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</si>
  <si>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</si>
  <si>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</si>
  <si>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</si>
  <si>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</si>
  <si>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</si>
  <si>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</si>
  <si>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</si>
  <si>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</si>
  <si>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</si>
  <si>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</si>
  <si>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</si>
  <si>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</si>
  <si>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</si>
  <si>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</si>
  <si>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</si>
  <si>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</si>
  <si>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</si>
  <si>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</si>
  <si>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</si>
  <si>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</si>
  <si>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</si>
  <si>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</si>
  <si>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</si>
  <si>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</si>
  <si>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</si>
  <si>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</si>
  <si>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</si>
  <si>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</si>
  <si>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</si>
  <si>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</si>
  <si>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</si>
  <si>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</si>
  <si>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</si>
  <si>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</si>
  <si>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</si>
  <si>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</si>
  <si>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</si>
  <si>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</si>
  <si>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</si>
  <si>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</si>
  <si>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</si>
  <si>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</si>
  <si>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</si>
  <si>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</si>
  <si>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</si>
  <si>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</si>
  <si>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</si>
  <si>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</si>
  <si>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</si>
  <si>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</si>
  <si>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</si>
  <si>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</si>
  <si>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</si>
  <si>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</si>
  <si>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</si>
  <si>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</si>
  <si>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</si>
  <si>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</si>
  <si>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</si>
  <si>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</si>
  <si>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</si>
  <si>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</si>
  <si>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</si>
  <si>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</si>
  <si>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</si>
  <si>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</si>
  <si>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</si>
  <si>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</si>
  <si>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</si>
  <si>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</si>
  <si>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</si>
  <si>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</si>
  <si>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</si>
  <si>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</si>
  <si>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</si>
  <si>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</si>
  <si>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</si>
  <si>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</si>
  <si>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</si>
  <si>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</si>
  <si>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</si>
  <si>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</si>
  <si>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</si>
  <si>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</si>
  <si>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</si>
  <si>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</si>
  <si>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</si>
  <si>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</si>
  <si>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</si>
  <si>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</si>
  <si>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</si>
  <si>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</si>
  <si>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</si>
  <si>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</si>
  <si>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</si>
  <si>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</si>
  <si>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</si>
  <si>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</si>
  <si>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</si>
  <si>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</si>
  <si>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</si>
  <si>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</si>
  <si>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</si>
  <si>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</si>
  <si>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</si>
  <si>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</si>
  <si>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</si>
  <si>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</si>
  <si>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</si>
  <si>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</si>
  <si>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</si>
  <si>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</si>
  <si>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</si>
  <si>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</si>
  <si>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</si>
  <si>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</si>
  <si>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</si>
  <si>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</si>
  <si>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</si>
  <si>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</si>
  <si>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</si>
  <si>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</si>
  <si>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</si>
  <si>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</si>
  <si>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</si>
  <si>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</si>
  <si>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</si>
  <si>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</si>
  <si>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</si>
  <si>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</si>
  <si>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</si>
  <si>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</si>
  <si>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</si>
  <si>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</si>
  <si>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</si>
  <si>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</si>
  <si>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</si>
  <si>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</si>
  <si>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</si>
  <si>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</si>
  <si>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</si>
  <si>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</si>
  <si>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</si>
  <si>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</si>
  <si>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</si>
  <si>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</si>
  <si>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</si>
  <si>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</si>
  <si>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</si>
  <si>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</si>
  <si>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</si>
  <si>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</si>
  <si>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</si>
  <si>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</si>
  <si>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</si>
  <si>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</si>
  <si>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</si>
  <si>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</si>
  <si>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</si>
  <si>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</si>
  <si>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</si>
  <si>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</si>
  <si>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</si>
  <si>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</si>
  <si>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</si>
  <si>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</si>
  <si>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</si>
  <si>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</si>
  <si>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</si>
  <si>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</si>
  <si>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</si>
  <si>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</si>
  <si>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</si>
  <si>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</si>
  <si>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</si>
  <si>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</si>
  <si>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</si>
  <si>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</si>
  <si>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</si>
  <si>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</si>
  <si>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</si>
  <si>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</si>
  <si>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</si>
  <si>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</si>
  <si>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</si>
  <si>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</si>
  <si>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</si>
  <si>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</si>
  <si>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</si>
  <si>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</si>
  <si>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</si>
  <si>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</si>
  <si>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</si>
  <si>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</si>
  <si>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</si>
  <si>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</si>
  <si>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</si>
  <si>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</si>
  <si>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</si>
  <si>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</si>
  <si>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</si>
  <si>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</si>
  <si>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</si>
  <si>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</si>
  <si>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</si>
  <si>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</si>
  <si>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</si>
  <si>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</si>
  <si>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</si>
  <si>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</si>
  <si>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</si>
  <si>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</si>
  <si>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</si>
  <si>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</si>
  <si>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</si>
  <si>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</si>
  <si>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</si>
  <si>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</si>
  <si>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</si>
  <si>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</si>
  <si>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</si>
  <si>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</si>
  <si>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</si>
  <si>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</si>
  <si>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</si>
  <si>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</si>
  <si>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</si>
  <si>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</si>
  <si>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</si>
  <si>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</si>
  <si>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</si>
  <si>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</si>
  <si>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</si>
  <si>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</si>
  <si>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</si>
  <si>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</si>
  <si>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</si>
  <si>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</si>
  <si>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</si>
  <si>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</si>
  <si>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</si>
  <si>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</si>
  <si>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</si>
  <si>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</si>
  <si>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</si>
  <si>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</si>
  <si>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</si>
  <si>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</si>
  <si>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</si>
  <si>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</si>
  <si>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</si>
  <si>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</si>
  <si>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</si>
  <si>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</si>
  <si>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</si>
  <si>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</si>
  <si>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</si>
  <si>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</si>
  <si>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</si>
  <si>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</si>
  <si>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</si>
  <si>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</si>
  <si>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</si>
  <si>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</si>
  <si>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</si>
  <si>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</si>
  <si>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</si>
  <si>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</si>
  <si>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</si>
  <si>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</si>
  <si>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</si>
  <si>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</si>
  <si>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</si>
  <si>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</si>
  <si>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</si>
  <si>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</si>
  <si>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</si>
  <si>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</si>
  <si>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</si>
  <si>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</si>
  <si>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</si>
  <si>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</si>
  <si>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</si>
  <si>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</si>
  <si>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</si>
  <si>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</si>
  <si>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</si>
  <si>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</si>
  <si>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</si>
  <si>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</si>
  <si>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</si>
  <si>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</si>
  <si>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</si>
  <si>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</si>
  <si>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</si>
  <si>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</si>
  <si>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</si>
  <si>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</si>
  <si>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</si>
  <si>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</si>
  <si>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</si>
  <si>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</si>
  <si>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</si>
  <si>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</si>
  <si>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</si>
  <si>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</si>
  <si>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</si>
  <si>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</si>
  <si>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</si>
  <si>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</si>
  <si>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</si>
  <si>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</si>
  <si>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</si>
  <si>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</si>
  <si>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</si>
  <si>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</si>
  <si>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</si>
  <si>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</si>
  <si>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</si>
  <si>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</si>
  <si>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</si>
  <si>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</si>
  <si>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</si>
  <si>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</si>
  <si>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</si>
  <si>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</si>
  <si>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</si>
  <si>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</si>
  <si>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</si>
  <si>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</si>
  <si>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</si>
  <si>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</si>
  <si>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</si>
  <si>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</si>
  <si>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</si>
  <si>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</si>
  <si>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</si>
  <si>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</si>
  <si>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</si>
  <si>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</si>
  <si>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</si>
  <si>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</si>
  <si>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</si>
  <si>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</si>
  <si>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</si>
  <si>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</si>
  <si>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</si>
  <si>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</si>
  <si>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</si>
  <si>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</si>
  <si>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</si>
  <si>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</si>
  <si>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</si>
  <si>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</si>
  <si>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</si>
  <si>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</si>
  <si>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</si>
  <si>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</si>
  <si>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</si>
  <si>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</si>
  <si>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</si>
  <si>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</si>
  <si>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</si>
  <si>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</si>
  <si>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</si>
  <si>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</si>
  <si>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</si>
  <si>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</si>
  <si>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</si>
  <si>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</si>
  <si>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</si>
  <si>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</si>
  <si>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</si>
  <si>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</si>
  <si>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</si>
  <si>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</si>
  <si>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</si>
  <si>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</si>
  <si>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</si>
  <si>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</si>
  <si>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</si>
  <si>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</si>
  <si>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</si>
  <si>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</si>
  <si>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</si>
  <si>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</si>
  <si>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</si>
  <si>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</si>
  <si>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</si>
  <si>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</si>
  <si>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</si>
  <si>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</si>
  <si>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</si>
  <si>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</si>
  <si>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</si>
  <si>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</si>
  <si>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</si>
  <si>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</si>
  <si>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</si>
  <si>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</si>
  <si>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</si>
  <si>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</si>
  <si>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</si>
  <si>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</si>
  <si>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</si>
  <si>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</si>
  <si>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</si>
  <si>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</si>
  <si>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</si>
  <si>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</si>
  <si>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</si>
  <si>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</si>
  <si>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</si>
  <si>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</si>
  <si>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</si>
  <si>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</si>
  <si>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</si>
  <si>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</si>
  <si>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</si>
  <si>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</si>
  <si>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</si>
  <si>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</si>
  <si>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</si>
  <si>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</si>
  <si>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</si>
  <si>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</si>
  <si>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</si>
  <si>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</si>
  <si>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</si>
  <si>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</si>
  <si>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</si>
  <si>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</si>
  <si>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</si>
  <si>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</si>
  <si>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</si>
  <si>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</si>
  <si>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</si>
  <si>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</si>
  <si>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</si>
  <si>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</si>
  <si>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</si>
  <si>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</si>
  <si>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</si>
  <si>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</si>
  <si>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</si>
  <si>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</si>
  <si>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</si>
  <si>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</si>
  <si>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</si>
  <si>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</si>
  <si>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</si>
  <si>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</si>
  <si>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</si>
  <si>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</si>
  <si>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</si>
  <si>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</si>
  <si>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</si>
  <si>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</si>
  <si>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</si>
  <si>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</si>
  <si>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</si>
  <si>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</si>
  <si>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</si>
  <si>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</si>
  <si>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</si>
  <si>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</si>
  <si>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</si>
  <si>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</si>
  <si>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</si>
  <si>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</si>
  <si>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</si>
  <si>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</si>
  <si>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</si>
  <si>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</si>
  <si>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</si>
  <si>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</si>
  <si>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</si>
  <si>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</si>
  <si>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</si>
  <si>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</si>
  <si>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</si>
  <si>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</si>
  <si>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</si>
  <si>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</si>
  <si>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</si>
  <si>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</si>
  <si>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</si>
  <si>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</si>
  <si>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</si>
  <si>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</si>
  <si>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</si>
  <si>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</si>
  <si>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</si>
  <si>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</si>
  <si>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</si>
  <si>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</si>
  <si>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</si>
  <si>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</si>
  <si>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</si>
  <si>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</si>
  <si>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</si>
  <si>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</si>
  <si>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</si>
  <si>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</si>
  <si>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</si>
  <si>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</si>
  <si>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</si>
  <si>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</si>
  <si>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</si>
  <si>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</si>
  <si>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</si>
  <si>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</si>
  <si>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</si>
  <si>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</si>
  <si>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</si>
  <si>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</si>
  <si>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</si>
  <si>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</si>
  <si>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</si>
  <si>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</si>
  <si>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</si>
  <si>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</si>
  <si>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</si>
  <si>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</si>
  <si>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</si>
  <si>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</si>
  <si>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</si>
  <si>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</si>
  <si>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</si>
  <si>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</si>
  <si>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</si>
  <si>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</si>
  <si>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</si>
  <si>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</si>
  <si>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</si>
  <si>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</si>
  <si>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</si>
  <si>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</si>
  <si>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</si>
  <si>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</si>
  <si>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</si>
  <si>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</si>
  <si>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</si>
  <si>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</si>
  <si>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</si>
  <si>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</si>
  <si>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</si>
  <si>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</si>
  <si>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</si>
  <si>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</si>
  <si>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</si>
  <si>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</si>
  <si>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</si>
  <si>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</si>
  <si>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</si>
  <si>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</si>
  <si>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</si>
  <si>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</si>
  <si>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</si>
  <si>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</si>
  <si>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</si>
  <si>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</si>
  <si>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</si>
  <si>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</si>
  <si>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</si>
  <si>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</si>
  <si>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</si>
  <si>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</si>
  <si>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</si>
  <si>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</si>
  <si>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</si>
  <si>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</si>
  <si>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</si>
  <si>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</si>
  <si>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</si>
  <si>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</si>
  <si>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</si>
  <si>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</si>
  <si>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</si>
  <si>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</si>
  <si>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</si>
  <si>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</si>
  <si>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</si>
  <si>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</si>
  <si>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</si>
  <si>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</si>
  <si>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</si>
  <si>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</si>
  <si>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</si>
  <si>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</si>
  <si>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</si>
  <si>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</si>
  <si>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</si>
  <si>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</si>
  <si>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</si>
  <si>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</si>
  <si>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</si>
  <si>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</si>
  <si>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</si>
  <si>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</si>
  <si>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</si>
  <si>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</si>
  <si>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</si>
  <si>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</si>
  <si>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</si>
  <si>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</si>
  <si>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</si>
  <si>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</si>
  <si>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</si>
  <si>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</si>
  <si>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</si>
  <si>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</si>
  <si>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</si>
  <si>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</si>
  <si>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</si>
  <si>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</si>
  <si>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</si>
  <si>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</si>
  <si>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</si>
  <si>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</si>
  <si>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</si>
  <si>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</si>
  <si>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</si>
  <si>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</si>
  <si>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</si>
  <si>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</si>
  <si>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</si>
  <si>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</si>
  <si>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</si>
  <si>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</si>
  <si>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</si>
  <si>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</si>
  <si>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</si>
  <si>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</si>
  <si>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</si>
  <si>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</si>
  <si>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</si>
  <si>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</si>
  <si>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</si>
  <si>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</si>
  <si>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</si>
  <si>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</si>
  <si>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</si>
  <si>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</si>
  <si>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</si>
  <si>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</si>
  <si>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</si>
  <si>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</si>
  <si>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</si>
  <si>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</si>
  <si>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</si>
  <si>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</si>
  <si>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</si>
  <si>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</si>
  <si>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</si>
  <si>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</si>
  <si>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</si>
  <si>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</si>
  <si>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</si>
  <si>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</si>
  <si>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</si>
  <si>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</si>
  <si>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</si>
  <si>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</si>
  <si>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</si>
  <si>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</si>
  <si>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</si>
  <si>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</si>
  <si>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</si>
  <si>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</si>
  <si>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</si>
  <si>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</si>
  <si>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</si>
  <si>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</si>
  <si>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</si>
  <si>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</si>
  <si>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</si>
  <si>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</si>
  <si>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</si>
  <si>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</si>
  <si>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</si>
  <si>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</si>
  <si>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</si>
  <si>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</si>
  <si>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</si>
  <si>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</si>
  <si>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</si>
  <si>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</si>
  <si>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</si>
  <si>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</si>
  <si>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</si>
  <si>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</si>
  <si>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</si>
  <si>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</si>
  <si>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</si>
  <si>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</si>
  <si>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</si>
  <si>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</si>
  <si>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</si>
  <si>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</si>
  <si>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</si>
  <si>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</si>
  <si>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</si>
  <si>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</si>
  <si>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</si>
  <si>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</si>
  <si>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</si>
  <si>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</si>
  <si>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</si>
  <si>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</si>
  <si>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</si>
  <si>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</si>
  <si>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</si>
  <si>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</si>
  <si>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</si>
  <si>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</si>
  <si>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</si>
  <si>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</si>
  <si>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</si>
  <si>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</si>
  <si>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</si>
  <si>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</si>
  <si>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</si>
  <si>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</si>
  <si>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</si>
  <si>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</si>
  <si>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</si>
  <si>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</si>
  <si>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</si>
  <si>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</si>
  <si>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</si>
  <si>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</si>
  <si>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</si>
  <si>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</si>
  <si>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</si>
  <si>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</si>
  <si>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</si>
  <si>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</si>
  <si>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</si>
  <si>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</si>
  <si>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</si>
  <si>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</si>
  <si>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</si>
  <si>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</si>
  <si>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</si>
  <si>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</si>
  <si>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</si>
  <si>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</si>
  <si>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</si>
  <si>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</si>
  <si>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</si>
  <si>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</si>
  <si>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</si>
  <si>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</si>
  <si>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</si>
  <si>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</si>
  <si>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</si>
  <si>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</si>
  <si>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</si>
  <si>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</si>
  <si>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</si>
  <si>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</si>
  <si>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</si>
  <si>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</si>
  <si>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</si>
  <si>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</si>
  <si>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</si>
  <si>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</si>
  <si>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</si>
  <si>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</si>
  <si>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</si>
  <si>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</si>
  <si>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</si>
  <si>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</si>
  <si>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</si>
  <si>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</si>
  <si>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</si>
  <si>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</si>
  <si>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</si>
  <si>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</si>
  <si>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</si>
  <si>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</si>
  <si>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</si>
  <si>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</si>
  <si>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</si>
  <si>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</si>
  <si>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</si>
  <si>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</si>
  <si>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</si>
  <si>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</si>
  <si>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</si>
  <si>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</si>
  <si>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</si>
  <si>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</si>
  <si>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</si>
  <si>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</si>
  <si>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</si>
  <si>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</si>
  <si>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</si>
  <si>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</si>
  <si>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</si>
  <si>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</si>
  <si>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</si>
  <si>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</si>
  <si>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</si>
  <si>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</si>
  <si>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</si>
  <si>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</si>
  <si>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</si>
  <si>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</si>
  <si>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</si>
  <si>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</si>
  <si>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</si>
  <si>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</si>
  <si>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</si>
  <si>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</si>
  <si>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</si>
  <si>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</si>
  <si>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</si>
  <si>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</si>
  <si>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</si>
  <si>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</si>
  <si>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</si>
  <si>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</si>
  <si>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</si>
  <si>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</si>
  <si>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</si>
  <si>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</si>
  <si>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</si>
  <si>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</si>
  <si>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</si>
  <si>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</si>
  <si>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</si>
  <si>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</si>
  <si>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</si>
  <si>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</si>
  <si>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</si>
  <si>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</si>
  <si>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</si>
  <si>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</si>
  <si>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</si>
  <si>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</si>
  <si>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</si>
  <si>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</si>
  <si>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</si>
  <si>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</si>
  <si>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</si>
  <si>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</si>
  <si>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</si>
  <si>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</si>
  <si>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</si>
  <si>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</si>
  <si>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</si>
  <si>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</si>
  <si>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</si>
  <si>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</si>
  <si>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</si>
  <si>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</si>
  <si>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</si>
  <si>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</si>
  <si>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</si>
  <si>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</si>
  <si>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</si>
  <si>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</si>
  <si>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</si>
  <si>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</si>
  <si>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</si>
  <si>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</si>
  <si>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</si>
  <si>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</si>
  <si>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</si>
  <si>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</si>
  <si>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</si>
  <si>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</si>
  <si>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</si>
  <si>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</si>
  <si>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</si>
  <si>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</si>
  <si>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</si>
  <si>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</si>
  <si>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</si>
  <si>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</si>
  <si>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</si>
  <si>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</si>
  <si>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</si>
  <si>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</si>
  <si>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</si>
  <si>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</si>
  <si>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</si>
  <si>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</si>
  <si>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</si>
  <si>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</si>
  <si>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</si>
  <si>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</si>
  <si>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</si>
  <si>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</si>
  <si>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</si>
  <si>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</si>
  <si>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</si>
  <si>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</si>
  <si>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</si>
  <si>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</si>
  <si>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</si>
  <si>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</si>
  <si>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</si>
  <si>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</si>
  <si>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</si>
  <si>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</si>
  <si>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</si>
  <si>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</si>
  <si>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</si>
  <si>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</si>
  <si>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</si>
  <si>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</si>
  <si>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</si>
  <si>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</si>
  <si>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</si>
  <si>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</si>
  <si>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</si>
  <si>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</si>
  <si>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</si>
  <si>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</si>
  <si>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</si>
  <si>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</si>
  <si>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</si>
  <si>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</si>
  <si>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</si>
  <si>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</si>
  <si>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</si>
  <si>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</si>
  <si>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</si>
  <si>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</si>
  <si>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</si>
  <si>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</si>
  <si>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</si>
  <si>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</si>
  <si>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</si>
  <si>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</si>
  <si>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</si>
  <si>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</si>
  <si>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</si>
  <si>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</si>
  <si>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</si>
  <si>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</si>
  <si>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</si>
  <si>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</si>
  <si>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</si>
  <si>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</si>
  <si>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</si>
  <si>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</si>
  <si>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</si>
  <si>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</si>
  <si>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</si>
  <si>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</si>
  <si>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</si>
  <si>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</si>
  <si>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</si>
  <si>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</si>
  <si>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</si>
  <si>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</si>
  <si>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</si>
  <si>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</si>
  <si>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</si>
  <si>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</si>
  <si>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</si>
  <si>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</si>
  <si>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</si>
  <si>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</si>
  <si>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</si>
  <si>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</si>
  <si>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</si>
  <si>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</si>
  <si>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</si>
  <si>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</si>
  <si>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</si>
  <si>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</si>
  <si>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</si>
  <si>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</si>
  <si>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</si>
  <si>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</si>
  <si>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</si>
  <si>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</si>
  <si>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</si>
  <si>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</si>
  <si>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</si>
  <si>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</si>
  <si>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</si>
  <si>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</si>
  <si>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</si>
  <si>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</si>
  <si>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</si>
  <si>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</si>
  <si>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</si>
  <si>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</si>
  <si>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</si>
  <si>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</si>
  <si>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</si>
  <si>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</si>
  <si>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</si>
  <si>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</si>
  <si>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</si>
  <si>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</si>
  <si>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</si>
  <si>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</si>
  <si>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</si>
  <si>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</si>
  <si>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</si>
  <si>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</si>
  <si>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</si>
  <si>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</si>
  <si>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</si>
  <si>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</si>
  <si>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</si>
  <si>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</si>
  <si>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</si>
  <si>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</si>
  <si>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</si>
  <si>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</si>
  <si>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</si>
  <si>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</si>
  <si>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</si>
  <si>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</si>
  <si>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</si>
  <si>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</si>
  <si>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</si>
  <si>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</si>
  <si>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</si>
  <si>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</si>
  <si>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</si>
  <si>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</si>
  <si>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</si>
  <si>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</si>
  <si>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</si>
  <si>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</si>
  <si>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</si>
  <si>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</si>
  <si>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</si>
  <si>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</si>
  <si>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</si>
  <si>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</si>
  <si>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</si>
  <si>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</si>
  <si>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</si>
  <si>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</si>
  <si>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</si>
  <si>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</si>
  <si>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</si>
  <si>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</si>
  <si>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</si>
  <si>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</si>
  <si>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</si>
  <si>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</si>
  <si>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</si>
  <si>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</si>
  <si>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</si>
  <si>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</si>
  <si>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</si>
  <si>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</si>
  <si>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</si>
  <si>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</si>
  <si>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</si>
  <si>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</si>
  <si>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</si>
  <si>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</si>
  <si>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</si>
  <si>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</si>
  <si>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</si>
  <si>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</si>
  <si>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</si>
  <si>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</si>
  <si>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</si>
  <si>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</si>
  <si>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</si>
  <si>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</si>
  <si>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</si>
  <si>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</si>
  <si>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</si>
  <si>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</si>
  <si>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</si>
  <si>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</si>
  <si>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</si>
  <si>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</si>
  <si>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</si>
  <si>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</si>
  <si>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</si>
  <si>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</si>
  <si>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</si>
  <si>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</si>
  <si>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</si>
  <si>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</si>
  <si>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</si>
  <si>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</si>
  <si>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</si>
  <si>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</si>
  <si>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</si>
  <si>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</si>
  <si>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</si>
  <si>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</si>
  <si>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</si>
  <si>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</si>
  <si>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</si>
  <si>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</si>
  <si>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</si>
  <si>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</si>
  <si>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</si>
  <si>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</si>
  <si>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</si>
  <si>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</si>
  <si>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</si>
  <si>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</si>
  <si>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</si>
  <si>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</si>
  <si>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</si>
  <si>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</si>
  <si>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</si>
  <si>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</si>
  <si>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</si>
  <si>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</si>
  <si>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</si>
  <si>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</si>
  <si>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</si>
  <si>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</si>
  <si>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</si>
  <si>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</si>
  <si>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</si>
  <si>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</si>
  <si>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</si>
  <si>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</si>
  <si>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</si>
  <si>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</si>
  <si>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</si>
  <si>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</si>
  <si>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</si>
  <si>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</si>
  <si>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</si>
  <si>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</si>
  <si>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</si>
  <si>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</si>
  <si>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</si>
  <si>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</si>
  <si>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</si>
  <si>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</si>
  <si>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</si>
  <si>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</si>
  <si>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</si>
  <si>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</si>
  <si>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</si>
  <si>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</si>
  <si>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</si>
  <si>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</si>
  <si>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</si>
  <si>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</si>
  <si>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</si>
  <si>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</si>
  <si>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</si>
  <si>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</si>
  <si>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</si>
  <si>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</si>
  <si>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</si>
  <si>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</si>
  <si>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</si>
  <si>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</si>
  <si>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</si>
  <si>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</si>
  <si>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</si>
  <si>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</si>
  <si>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</si>
  <si>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</si>
  <si>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</si>
  <si>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</si>
  <si>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</si>
  <si>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</si>
  <si>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</si>
  <si>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</si>
  <si>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</si>
  <si>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</si>
  <si>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</si>
  <si>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</si>
  <si>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</si>
  <si>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</si>
  <si>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</si>
  <si>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</si>
  <si>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</si>
  <si>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</si>
  <si>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</si>
  <si>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</si>
  <si>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</si>
  <si>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</si>
  <si>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</si>
  <si>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</si>
  <si>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</si>
  <si>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</si>
  <si>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</si>
  <si>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</si>
  <si>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</si>
  <si>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</si>
  <si>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</si>
  <si>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</si>
  <si>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</si>
  <si>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</si>
  <si>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</si>
  <si>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</si>
  <si>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</si>
  <si>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</si>
  <si>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</si>
  <si>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</si>
  <si>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</si>
  <si>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</si>
  <si>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</si>
  <si>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</si>
  <si>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</si>
  <si>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</si>
  <si>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</si>
  <si>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</si>
  <si>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</si>
  <si>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</si>
  <si>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</si>
  <si>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</si>
  <si>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</si>
  <si>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</si>
  <si>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</si>
  <si>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</si>
  <si>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</si>
  <si>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</si>
  <si>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</si>
  <si>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</si>
  <si>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</si>
  <si>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</si>
  <si>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</si>
  <si>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</si>
  <si>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</si>
  <si>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</si>
  <si>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</si>
  <si>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</si>
  <si>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</si>
  <si>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</si>
  <si>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</si>
  <si>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</si>
  <si>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</si>
  <si>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</si>
  <si>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</si>
  <si>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</si>
  <si>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</si>
  <si>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</si>
  <si>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</si>
  <si>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</si>
  <si>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</si>
  <si>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</si>
  <si>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</si>
  <si>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</si>
  <si>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</si>
  <si>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</si>
  <si>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</si>
  <si>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</si>
  <si>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</si>
  <si>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</si>
  <si>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</si>
  <si>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</si>
  <si>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</si>
  <si>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</si>
  <si>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</si>
  <si>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</si>
  <si>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</si>
  <si>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</si>
  <si>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</si>
  <si>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</si>
  <si>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</si>
  <si>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</si>
  <si>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</si>
  <si>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</si>
  <si>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</si>
  <si>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</si>
  <si>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</si>
  <si>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</si>
  <si>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</si>
  <si>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</si>
  <si>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</si>
  <si>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</si>
  <si>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</si>
  <si>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</si>
  <si>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</si>
  <si>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</si>
  <si>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</si>
  <si>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</si>
  <si>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</si>
  <si>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</si>
  <si>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</si>
  <si>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</si>
  <si>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</si>
  <si>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</si>
  <si>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</si>
  <si>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</si>
  <si>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</si>
  <si>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</si>
  <si>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</si>
  <si>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</si>
  <si>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</si>
  <si>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</si>
  <si>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</si>
  <si>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</si>
  <si>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</si>
  <si>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</si>
  <si>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</si>
  <si>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</si>
  <si>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</si>
  <si>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</si>
  <si>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</si>
  <si>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</si>
  <si>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</si>
  <si>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</si>
  <si>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</si>
  <si>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</si>
  <si>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</si>
  <si>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</si>
  <si>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</si>
  <si>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</si>
  <si>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</si>
  <si>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</si>
  <si>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</si>
  <si>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</si>
  <si>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</si>
  <si>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</si>
  <si>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</si>
  <si>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</si>
  <si>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</si>
  <si>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</si>
  <si>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</si>
  <si>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</si>
  <si>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</si>
  <si>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</si>
  <si>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</si>
  <si>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</si>
  <si>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</si>
  <si>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</si>
  <si>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</si>
  <si>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</si>
  <si>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</si>
  <si>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</si>
  <si>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</si>
  <si>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</si>
  <si>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</si>
  <si>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</si>
  <si>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</si>
  <si>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</si>
  <si>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</si>
  <si>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</si>
  <si>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</si>
  <si>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</si>
  <si>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</si>
  <si>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</si>
  <si>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</si>
  <si>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</si>
  <si>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</si>
  <si>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</si>
  <si>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</si>
  <si>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</si>
  <si>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</si>
  <si>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</si>
  <si>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</si>
  <si>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</si>
  <si>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</si>
  <si>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</si>
  <si>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</si>
  <si>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</si>
  <si>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</si>
  <si>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</si>
  <si>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</si>
  <si>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</si>
  <si>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</si>
  <si>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</si>
  <si>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</si>
  <si>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</si>
  <si>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</si>
  <si>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</si>
  <si>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</si>
  <si>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</si>
  <si>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</si>
  <si>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</si>
  <si>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</si>
  <si>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</si>
  <si>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</si>
  <si>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</si>
  <si>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</si>
  <si>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</si>
  <si>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</si>
  <si>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</si>
  <si>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</si>
  <si>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</si>
  <si>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</si>
  <si>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</si>
  <si>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</si>
  <si>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</si>
  <si>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</si>
  <si>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</si>
  <si>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</si>
  <si>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</si>
  <si>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</si>
  <si>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</si>
  <si>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</si>
  <si>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</si>
  <si>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</si>
  <si>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</si>
  <si>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</si>
  <si>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</si>
  <si>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</si>
  <si>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</si>
  <si>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</si>
  <si>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</si>
  <si>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</si>
  <si>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</si>
  <si>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</si>
  <si>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</si>
  <si>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</si>
  <si>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</si>
  <si>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</si>
  <si>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</si>
  <si>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</si>
  <si>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</si>
  <si>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</si>
  <si>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</si>
  <si>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</si>
  <si>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</si>
  <si>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</si>
  <si>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</si>
  <si>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</si>
  <si>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</si>
  <si>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</si>
  <si>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</si>
  <si>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</si>
  <si>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</si>
  <si>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</si>
  <si>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</si>
  <si>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</si>
  <si>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</si>
  <si>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</si>
  <si>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</si>
  <si>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</si>
  <si>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</si>
  <si>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</si>
  <si>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</si>
  <si>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</si>
  <si>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</si>
  <si>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</si>
  <si>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</si>
  <si>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</si>
  <si>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</si>
  <si>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</si>
  <si>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</si>
  <si>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</si>
  <si>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</si>
  <si>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</si>
  <si>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</si>
  <si>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</si>
  <si>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</si>
  <si>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</si>
  <si>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</si>
  <si>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</si>
  <si>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</si>
  <si>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</si>
  <si>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</si>
  <si>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</si>
  <si>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</si>
  <si>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</si>
  <si>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</si>
  <si>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</si>
  <si>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</si>
  <si>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</si>
  <si>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</si>
  <si>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</si>
  <si>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</si>
  <si>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</si>
  <si>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</si>
  <si>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</si>
  <si>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</si>
  <si>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</si>
  <si>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</si>
  <si>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</si>
  <si>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</si>
  <si>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</si>
  <si>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</si>
  <si>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</si>
  <si>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</si>
  <si>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</si>
  <si>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</si>
  <si>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</si>
  <si>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</si>
  <si>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</si>
  <si>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</si>
  <si>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</si>
  <si>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</si>
  <si>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</si>
  <si>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</si>
  <si>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</si>
  <si>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</si>
  <si>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</si>
  <si>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</si>
  <si>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</si>
  <si>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</si>
  <si>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</si>
  <si>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</si>
  <si>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</si>
  <si>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</si>
  <si>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</si>
  <si>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</si>
  <si>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</si>
  <si>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</si>
  <si>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</si>
  <si>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</si>
  <si>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</si>
  <si>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</si>
  <si>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</si>
  <si>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</si>
  <si>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</si>
  <si>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</si>
  <si>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</si>
  <si>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</si>
  <si>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</si>
  <si>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</si>
  <si>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</si>
  <si>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</si>
  <si>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</si>
  <si>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</si>
  <si>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</si>
  <si>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</si>
  <si>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</si>
  <si>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</si>
  <si>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</si>
  <si>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</si>
  <si>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</si>
  <si>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</si>
  <si>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</si>
  <si>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</si>
  <si>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</si>
  <si>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</si>
  <si>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</si>
  <si>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</si>
  <si>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</si>
  <si>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</si>
  <si>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</si>
  <si>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</si>
  <si>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</si>
  <si>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</si>
  <si>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</si>
  <si>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</si>
  <si>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</si>
  <si>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</si>
  <si>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</si>
  <si>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</si>
  <si>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</si>
  <si>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</si>
  <si>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</si>
  <si>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</si>
  <si>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</si>
  <si>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</si>
  <si>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</si>
  <si>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</si>
  <si>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</si>
  <si>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</si>
  <si>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</si>
  <si>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</si>
  <si>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</si>
  <si>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</si>
  <si>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</si>
  <si>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</si>
  <si>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</si>
  <si>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</si>
  <si>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</si>
  <si>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</si>
  <si>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</si>
  <si>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</si>
  <si>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</si>
  <si>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</si>
  <si>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</si>
  <si>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</si>
  <si>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</si>
  <si>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</si>
  <si>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</si>
  <si>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</si>
  <si>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</si>
  <si>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</si>
  <si>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</si>
  <si>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</si>
  <si>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</si>
  <si>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</si>
  <si>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</si>
  <si>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</si>
  <si>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</si>
  <si>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</si>
  <si>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</si>
  <si>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</si>
  <si>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</si>
  <si>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</si>
  <si>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</si>
  <si>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</si>
  <si>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</si>
  <si>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</si>
  <si>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</si>
  <si>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</si>
  <si>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</si>
  <si>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</si>
  <si>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</si>
  <si>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</si>
  <si>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</si>
  <si>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</si>
  <si>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</si>
  <si>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</si>
  <si>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</si>
  <si>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</si>
  <si>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</si>
  <si>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</si>
  <si>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</si>
  <si>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</si>
  <si>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</si>
  <si>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</si>
  <si>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</si>
  <si>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</si>
  <si>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</si>
  <si>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</si>
  <si>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</si>
  <si>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</si>
  <si>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</si>
  <si>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</si>
  <si>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</si>
  <si>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</si>
  <si>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</si>
  <si>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</si>
  <si>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</si>
  <si>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</si>
  <si>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</si>
  <si>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</si>
  <si>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</si>
  <si>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</si>
  <si>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</si>
  <si>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</si>
  <si>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</si>
  <si>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</si>
  <si>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</si>
  <si>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</si>
  <si>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</si>
  <si>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</si>
  <si>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</si>
  <si>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</si>
  <si>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</si>
  <si>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</si>
  <si>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</si>
  <si>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</si>
  <si>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</si>
  <si>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</si>
  <si>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</si>
  <si>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</si>
  <si>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</si>
  <si>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</si>
  <si>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</si>
  <si>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</si>
  <si>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</si>
  <si>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</si>
  <si>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</si>
  <si>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</si>
  <si>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</si>
  <si>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</si>
  <si>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</si>
  <si>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</si>
  <si>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</si>
  <si>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</si>
  <si>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</si>
  <si>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</si>
  <si>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</si>
  <si>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</si>
  <si>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</si>
  <si>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</si>
  <si>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</si>
  <si>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</si>
  <si>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</si>
  <si>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</si>
  <si>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</si>
  <si>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</si>
  <si>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</si>
  <si>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</si>
  <si>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</si>
  <si>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</si>
  <si>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</si>
  <si>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</si>
  <si>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</si>
  <si>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</si>
  <si>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</si>
  <si>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</si>
  <si>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</si>
  <si>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</si>
  <si>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</si>
  <si>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</si>
  <si>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</si>
  <si>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</si>
  <si>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</si>
  <si>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</si>
  <si>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</si>
  <si>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</si>
  <si>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</si>
  <si>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</si>
  <si>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</si>
  <si>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</si>
  <si>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</si>
  <si>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</si>
  <si>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</si>
  <si>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</si>
  <si>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</si>
  <si>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</si>
  <si>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</si>
  <si>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</si>
  <si>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</si>
  <si>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</si>
  <si>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</si>
  <si>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</si>
  <si>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</si>
  <si>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</si>
  <si>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</si>
  <si>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</si>
  <si>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</si>
  <si>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</si>
  <si>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</si>
  <si>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</si>
  <si>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</si>
  <si>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</si>
  <si>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</si>
  <si>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</si>
  <si>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</si>
  <si>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</si>
  <si>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</si>
  <si>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</si>
  <si>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</si>
  <si>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</si>
  <si>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</si>
  <si>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</si>
  <si>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</si>
  <si>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</si>
  <si>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</si>
  <si>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</si>
  <si>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</si>
  <si>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</si>
  <si>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</si>
  <si>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</si>
  <si>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</si>
  <si>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</si>
  <si>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</si>
  <si>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</si>
  <si>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</si>
  <si>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</si>
  <si>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</si>
  <si>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</si>
  <si>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</si>
  <si>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</si>
  <si>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</si>
  <si>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</si>
  <si>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</si>
  <si>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</si>
  <si>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</si>
  <si>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</si>
  <si>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</si>
  <si>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</si>
  <si>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</si>
  <si>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</si>
  <si>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</si>
  <si>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</si>
  <si>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</si>
  <si>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</si>
  <si>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</si>
  <si>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</si>
  <si>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</si>
  <si>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</si>
  <si>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</si>
  <si>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</si>
  <si>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</si>
  <si>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</si>
  <si>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</si>
  <si>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</si>
  <si>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</si>
  <si>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</si>
  <si>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</si>
  <si>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</si>
  <si>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</si>
  <si>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</si>
  <si>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</si>
  <si>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</si>
  <si>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</si>
  <si>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</si>
  <si>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</si>
  <si>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</si>
  <si>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</si>
  <si>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</si>
  <si>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</si>
  <si>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</si>
  <si>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</si>
  <si>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</si>
  <si>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</si>
  <si>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</si>
  <si>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</si>
  <si>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</si>
  <si>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</si>
  <si>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</si>
  <si>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</si>
  <si>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</si>
  <si>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</si>
  <si>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</si>
  <si>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</si>
  <si>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</si>
  <si>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</si>
  <si>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</si>
  <si>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</si>
  <si>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</si>
  <si>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</si>
  <si>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</si>
  <si>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</si>
  <si>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</si>
  <si>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</si>
  <si>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</si>
  <si>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</si>
  <si>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</si>
  <si>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</si>
  <si>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</si>
  <si>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</si>
  <si>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</si>
  <si>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</si>
  <si>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</si>
  <si>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</si>
  <si>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</si>
  <si>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</si>
  <si>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</si>
  <si>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</si>
  <si>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</si>
  <si>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</si>
  <si>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</si>
  <si>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</si>
  <si>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</si>
  <si>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</si>
  <si>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</si>
  <si>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</si>
  <si>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</si>
  <si>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</si>
  <si>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</si>
  <si>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</si>
  <si>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</si>
  <si>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</si>
  <si>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</si>
  <si>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</si>
  <si>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</si>
  <si>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</si>
  <si>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</si>
  <si>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</si>
  <si>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</si>
  <si>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</si>
  <si>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</si>
  <si>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</si>
  <si>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</si>
  <si>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</si>
  <si>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</si>
  <si>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</si>
  <si>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</si>
  <si>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</si>
  <si>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</si>
  <si>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</si>
  <si>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</si>
  <si>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</si>
  <si>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</si>
  <si>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</si>
  <si>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</si>
  <si>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</si>
  <si>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</si>
  <si>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</si>
  <si>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</si>
  <si>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</si>
  <si>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</si>
  <si>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</si>
  <si>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</si>
  <si>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</si>
  <si>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</si>
  <si>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</si>
  <si>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</si>
  <si>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</si>
  <si>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</si>
  <si>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</si>
  <si>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</si>
  <si>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</si>
  <si>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</si>
  <si>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</si>
  <si>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</si>
  <si>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</si>
  <si>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</si>
  <si>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</si>
  <si>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</si>
  <si>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</si>
  <si>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</si>
  <si>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</si>
  <si>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</si>
  <si>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</si>
  <si>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</si>
  <si>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</si>
  <si>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</si>
  <si>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</si>
  <si>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</si>
  <si>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</si>
  <si>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</si>
  <si>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</si>
  <si>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</si>
  <si>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</si>
  <si>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</si>
  <si>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</si>
  <si>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</si>
  <si>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</si>
  <si>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</si>
  <si>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</si>
  <si>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</si>
  <si>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</si>
  <si>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</si>
  <si>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</si>
  <si>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</si>
  <si>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</si>
  <si>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</si>
  <si>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</si>
  <si>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</si>
  <si>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</si>
  <si>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</si>
  <si>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</si>
  <si>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</si>
  <si>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</si>
  <si>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</si>
  <si>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</si>
  <si>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</si>
  <si>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</si>
  <si>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</si>
  <si>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</si>
  <si>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</si>
  <si>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</si>
  <si>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</si>
  <si>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</si>
  <si>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</si>
  <si>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</si>
  <si>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</si>
  <si>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</si>
  <si>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</si>
  <si>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</si>
  <si>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</si>
  <si>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</si>
  <si>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</si>
  <si>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</si>
  <si>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</si>
  <si>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</si>
  <si>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</si>
  <si>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</si>
  <si>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</si>
  <si>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</si>
  <si>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</si>
  <si>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</si>
  <si>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</si>
  <si>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</si>
  <si>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</si>
  <si>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</si>
  <si>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</si>
  <si>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</si>
  <si>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</si>
  <si>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</si>
  <si>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</si>
  <si>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</si>
  <si>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</si>
  <si>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</si>
  <si>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</si>
  <si>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</si>
  <si>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</si>
  <si>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</si>
  <si>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</si>
  <si>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</si>
  <si>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</si>
  <si>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</si>
  <si>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</si>
  <si>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</si>
  <si>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</si>
  <si>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</si>
  <si>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</si>
  <si>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</si>
  <si>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</si>
  <si>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</si>
  <si>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</si>
  <si>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</si>
  <si>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</si>
  <si>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</si>
  <si>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</si>
  <si>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</si>
  <si>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</si>
  <si>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</si>
  <si>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</si>
  <si>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</si>
  <si>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</si>
  <si>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</si>
  <si>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</si>
  <si>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</si>
  <si>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</si>
  <si>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</si>
  <si>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</si>
  <si>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</si>
  <si>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</si>
  <si>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</si>
  <si>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</si>
  <si>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</si>
  <si>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</si>
  <si>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</si>
  <si>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</si>
  <si>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</si>
  <si>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</si>
  <si>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</si>
  <si>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</si>
  <si>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</si>
  <si>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</si>
  <si>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</si>
  <si>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</si>
  <si>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</si>
  <si>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</si>
  <si>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</si>
  <si>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</si>
  <si>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</si>
  <si>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</si>
  <si>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</si>
  <si>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</si>
  <si>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</si>
  <si>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</si>
  <si>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</si>
  <si>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</si>
  <si>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</si>
  <si>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</si>
  <si>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</si>
  <si>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</si>
  <si>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</si>
  <si>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</si>
  <si>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</si>
  <si>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</si>
  <si>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</si>
  <si>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</si>
  <si>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</si>
  <si>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</si>
  <si>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</si>
  <si>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</si>
  <si>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</si>
  <si>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</si>
  <si>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</si>
  <si>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</si>
  <si>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</si>
  <si>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</si>
  <si>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</si>
  <si>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</si>
  <si>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</si>
  <si>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</si>
  <si>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</si>
  <si>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</si>
  <si>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</si>
  <si>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</si>
  <si>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</si>
  <si>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</si>
  <si>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</si>
  <si>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</si>
  <si>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</si>
  <si>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</si>
  <si>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</si>
  <si>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</si>
  <si>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</si>
  <si>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</si>
  <si>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</si>
  <si>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</si>
  <si>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</si>
  <si>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</si>
  <si>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</si>
  <si>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</si>
  <si>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</si>
  <si>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</si>
  <si>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</si>
  <si>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</si>
  <si>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</si>
  <si>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</si>
  <si>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</si>
  <si>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</si>
  <si>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</si>
  <si>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</si>
  <si>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</si>
  <si>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</si>
  <si>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</si>
  <si>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</si>
  <si>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</si>
  <si>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</si>
  <si>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</si>
  <si>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</si>
  <si>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</si>
  <si>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</si>
  <si>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</si>
  <si>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</si>
  <si>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</si>
  <si>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</si>
  <si>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</si>
  <si>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</si>
  <si>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</si>
  <si>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</si>
  <si>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</si>
  <si>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</si>
  <si>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</si>
  <si>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</si>
  <si>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</si>
  <si>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</si>
  <si>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</si>
  <si>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</si>
  <si>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</si>
  <si>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</si>
  <si>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</si>
  <si>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</si>
  <si>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</si>
  <si>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</si>
  <si>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</si>
  <si>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</si>
  <si>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</si>
  <si>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</si>
  <si>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</si>
  <si>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</si>
  <si>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</si>
  <si>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</si>
  <si>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</si>
  <si>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</si>
  <si>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</si>
  <si>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</si>
  <si>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</si>
  <si>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</si>
  <si>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</si>
  <si>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</si>
  <si>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</si>
  <si>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</si>
  <si>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</si>
  <si>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</si>
  <si>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</si>
  <si>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</si>
  <si>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</si>
  <si>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</si>
  <si>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</si>
  <si>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</si>
  <si>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</si>
  <si>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</si>
  <si>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</si>
  <si>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</si>
  <si>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</si>
  <si>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</si>
  <si>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</si>
  <si>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</si>
  <si>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</si>
  <si>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</si>
  <si>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</si>
  <si>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</si>
  <si>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</si>
  <si>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</si>
  <si>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</si>
  <si>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</si>
  <si>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</si>
  <si>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</si>
  <si>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</si>
  <si>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</si>
  <si>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</si>
  <si>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</si>
  <si>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</si>
  <si>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</si>
  <si>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</si>
  <si>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</si>
  <si>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</si>
  <si>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</si>
  <si>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</si>
  <si>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</si>
  <si>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</si>
  <si>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</si>
  <si>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</si>
  <si>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</si>
  <si>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</si>
  <si>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</si>
  <si>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</si>
  <si>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</si>
  <si>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</si>
  <si>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</si>
  <si>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</si>
  <si>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</si>
  <si>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</si>
  <si>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</si>
  <si>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</si>
  <si>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</si>
  <si>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</si>
  <si>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</si>
  <si>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</si>
  <si>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</si>
  <si>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</si>
  <si>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</si>
  <si>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</si>
  <si>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</si>
  <si>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</si>
  <si>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</si>
  <si>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</si>
  <si>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</si>
  <si>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</si>
  <si>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</si>
  <si>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</si>
  <si>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</si>
  <si>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</si>
  <si>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</si>
  <si>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</si>
  <si>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</si>
  <si>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</si>
  <si>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</si>
  <si>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</si>
  <si>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</si>
  <si>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</si>
  <si>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</si>
  <si>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</si>
  <si>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</si>
  <si>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</si>
  <si>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</si>
  <si>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</si>
  <si>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</si>
  <si>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</si>
  <si>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</si>
  <si>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</si>
  <si>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</si>
  <si>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</si>
  <si>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</si>
  <si>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</si>
  <si>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</si>
  <si>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</si>
  <si>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</si>
  <si>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</si>
  <si>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</si>
  <si>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</si>
  <si>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</si>
  <si>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</si>
  <si>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</si>
  <si>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</si>
  <si>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</si>
  <si>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</si>
  <si>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</si>
  <si>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</si>
  <si>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</si>
  <si>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</si>
  <si>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</si>
  <si>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</si>
  <si>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</si>
  <si>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</si>
  <si>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</si>
  <si>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</si>
  <si>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</si>
  <si>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</si>
  <si>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</si>
  <si>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</si>
  <si>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</si>
  <si>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</si>
  <si>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</si>
  <si>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</si>
  <si>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</si>
  <si>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</si>
  <si>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</si>
  <si>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</si>
  <si>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</si>
  <si>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</si>
  <si>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</si>
  <si>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</si>
  <si>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</si>
  <si>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</si>
  <si>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</si>
  <si>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</si>
  <si>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</si>
  <si>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</si>
  <si>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</si>
  <si>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</si>
  <si>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</si>
  <si>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</si>
  <si>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</si>
  <si>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</si>
  <si>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</si>
  <si>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</si>
  <si>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</si>
  <si>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</si>
  <si>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</si>
  <si>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</si>
  <si>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</si>
  <si>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</si>
  <si>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</si>
  <si>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</si>
  <si>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</si>
  <si>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</si>
  <si>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</si>
  <si>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</si>
  <si>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</si>
  <si>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</si>
  <si>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</si>
  <si>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</si>
  <si>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</si>
  <si>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</si>
  <si>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</si>
  <si>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</si>
  <si>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</si>
  <si>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</si>
  <si>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</si>
  <si>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</si>
  <si>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</si>
  <si>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</si>
  <si>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</si>
  <si>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</si>
  <si>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</si>
  <si>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</si>
  <si>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</si>
  <si>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</si>
  <si>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</si>
  <si>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</si>
  <si>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</si>
  <si>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</si>
  <si>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</si>
  <si>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</si>
  <si>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</si>
  <si>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</si>
  <si>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</si>
  <si>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</si>
  <si>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</si>
  <si>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</si>
  <si>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</si>
  <si>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</si>
  <si>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</si>
  <si>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</si>
  <si>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</si>
  <si>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</si>
  <si>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</si>
  <si>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</si>
  <si>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</si>
  <si>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</si>
  <si>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</si>
  <si>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</si>
  <si>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</si>
  <si>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</si>
  <si>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</si>
  <si>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</si>
  <si>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</si>
  <si>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</si>
  <si>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</si>
  <si>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</si>
  <si>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</si>
  <si>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</si>
  <si>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</si>
  <si>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</si>
  <si>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</si>
  <si>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</si>
  <si>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</si>
  <si>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</si>
  <si>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</si>
  <si>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</si>
  <si>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</si>
  <si>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</si>
  <si>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</si>
  <si>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</si>
  <si>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</si>
  <si>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</si>
  <si>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</si>
  <si>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</si>
  <si>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</si>
  <si>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</si>
  <si>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</si>
  <si>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</si>
  <si>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</si>
  <si>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</si>
  <si>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</si>
  <si>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</si>
  <si>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</si>
  <si>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</si>
  <si>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</si>
  <si>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</si>
  <si>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</si>
  <si>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</si>
  <si>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</si>
  <si>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</si>
  <si>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</si>
  <si>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</si>
  <si>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</si>
  <si>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</si>
  <si>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</si>
  <si>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</si>
  <si>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</si>
  <si>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</si>
  <si>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</si>
  <si>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</si>
  <si>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</si>
  <si>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</si>
  <si>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</si>
  <si>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</si>
  <si>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</si>
  <si>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</si>
  <si>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</si>
  <si>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</si>
  <si>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</si>
  <si>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</si>
  <si>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</si>
  <si>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</si>
  <si>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</si>
  <si>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</si>
  <si>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</si>
  <si>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</si>
  <si>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</si>
  <si>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</si>
  <si>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</si>
  <si>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</si>
  <si>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</si>
  <si>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</si>
  <si>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</si>
  <si>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</si>
  <si>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</si>
  <si>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</si>
  <si>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</si>
  <si>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</si>
  <si>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</si>
  <si>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</si>
  <si>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</si>
  <si>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</si>
  <si>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</si>
  <si>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</si>
  <si>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</si>
  <si>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</si>
  <si>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</si>
  <si>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</si>
  <si>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</si>
  <si>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</si>
  <si>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</si>
  <si>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</si>
  <si>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</si>
  <si>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</si>
  <si>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</si>
  <si>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</si>
  <si>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</si>
  <si>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</si>
  <si>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</si>
  <si>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</si>
  <si>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</si>
  <si>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</si>
  <si>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</si>
  <si>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</si>
  <si>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</si>
  <si>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</si>
  <si>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</si>
  <si>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</si>
  <si>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</si>
  <si>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</si>
  <si>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</si>
  <si>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</si>
  <si>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</si>
  <si>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</si>
  <si>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</si>
  <si>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</si>
  <si>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</si>
  <si>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</si>
  <si>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</si>
  <si>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</si>
  <si>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</si>
  <si>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</si>
  <si>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</si>
  <si>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</si>
  <si>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</si>
  <si>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</si>
  <si>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</si>
  <si>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</si>
  <si>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</si>
  <si>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</si>
  <si>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</si>
  <si>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</si>
  <si>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</si>
  <si>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</si>
  <si>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</si>
  <si>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</si>
  <si>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</si>
  <si>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</si>
  <si>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</si>
  <si>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</si>
  <si>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</si>
  <si>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</si>
  <si>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</si>
  <si>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</si>
  <si>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</si>
  <si>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</si>
  <si>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</si>
  <si>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</si>
  <si>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</si>
  <si>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</si>
  <si>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</si>
  <si>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</si>
  <si>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</si>
  <si>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</si>
  <si>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</si>
  <si>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</si>
  <si>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</si>
  <si>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</si>
  <si>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</si>
  <si>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</si>
  <si>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</si>
  <si>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</si>
  <si>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</si>
  <si>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</si>
  <si>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</si>
  <si>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</si>
  <si>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</si>
  <si>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</si>
  <si>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</si>
  <si>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</si>
  <si>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</si>
  <si>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</si>
  <si>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</si>
  <si>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</si>
  <si>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</si>
  <si>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</si>
  <si>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</si>
  <si>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</si>
  <si>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</si>
  <si>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</si>
  <si>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</si>
  <si>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</si>
  <si>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</si>
  <si>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</si>
  <si>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</si>
  <si>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</si>
  <si>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</si>
  <si>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</si>
  <si>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</si>
  <si>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</si>
  <si>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</si>
  <si>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</si>
  <si>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</si>
  <si>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</si>
  <si>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</si>
  <si>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</si>
  <si>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</si>
  <si>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</si>
  <si>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</si>
  <si>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</si>
  <si>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</si>
  <si>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</si>
  <si>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</si>
  <si>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</si>
  <si>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</si>
  <si>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</si>
  <si>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</si>
  <si>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</si>
  <si>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</si>
  <si>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</si>
  <si>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</si>
  <si>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</si>
  <si>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</si>
  <si>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</si>
  <si>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</si>
  <si>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</si>
  <si>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</si>
  <si>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</si>
  <si>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</si>
  <si>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</si>
  <si>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</si>
  <si>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</si>
  <si>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</si>
  <si>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</si>
  <si>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</si>
  <si>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</si>
  <si>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</si>
  <si>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</si>
  <si>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</si>
  <si>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</si>
  <si>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</si>
  <si>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</si>
  <si>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</si>
  <si>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</si>
  <si>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</si>
  <si>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</si>
  <si>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</si>
  <si>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</si>
  <si>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</si>
  <si>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</si>
  <si>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</si>
  <si>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</si>
  <si>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</si>
  <si>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</si>
  <si>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</si>
  <si>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</si>
  <si>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</si>
  <si>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</si>
  <si>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</si>
  <si>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</si>
  <si>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</si>
  <si>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</si>
  <si>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</si>
  <si>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</si>
  <si>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</si>
  <si>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</si>
  <si>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</si>
  <si>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</si>
  <si>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</si>
  <si>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</si>
  <si>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</si>
  <si>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</si>
  <si>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</si>
  <si>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</si>
  <si>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</si>
  <si>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</si>
  <si>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</si>
  <si>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</si>
  <si>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</si>
  <si>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</si>
  <si>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</si>
  <si>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</si>
  <si>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</si>
  <si>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</si>
  <si>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</si>
  <si>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</si>
  <si>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</si>
  <si>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</si>
  <si>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</si>
  <si>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</si>
  <si>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</si>
  <si>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</si>
  <si>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</si>
  <si>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</si>
  <si>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</si>
  <si>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</si>
  <si>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</si>
  <si>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</si>
  <si>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</si>
  <si>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</si>
  <si>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</si>
  <si>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</si>
  <si>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</si>
  <si>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</si>
  <si>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</si>
  <si>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</si>
  <si>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</si>
  <si>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</si>
  <si>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</si>
  <si>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</si>
  <si>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</si>
  <si>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</si>
  <si>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</si>
  <si>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</si>
  <si>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</si>
  <si>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</si>
  <si>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</si>
  <si>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</si>
  <si>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</si>
  <si>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</si>
  <si>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</si>
  <si>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</si>
  <si>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</si>
  <si>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</si>
  <si>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</si>
  <si>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</si>
  <si>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</si>
  <si>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</si>
  <si>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</si>
  <si>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</si>
  <si>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</si>
  <si>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</si>
  <si>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</si>
  <si>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</si>
  <si>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</si>
  <si>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</si>
  <si>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</si>
  <si>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</si>
  <si>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</si>
  <si>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</si>
  <si>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</si>
  <si>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</si>
  <si>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</si>
  <si>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</si>
  <si>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</si>
  <si>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</si>
  <si>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</si>
  <si>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</si>
  <si>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</si>
  <si>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</si>
  <si>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</si>
  <si>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</si>
  <si>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</si>
  <si>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</si>
  <si>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</si>
  <si>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</si>
  <si>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</si>
  <si>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</si>
  <si>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</si>
  <si>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</si>
  <si>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</si>
  <si>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</si>
  <si>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</si>
  <si>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</si>
  <si>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</si>
  <si>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</si>
  <si>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</si>
  <si>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</si>
  <si>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</si>
  <si>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</si>
  <si>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</si>
  <si>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</si>
  <si>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</si>
  <si>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</si>
  <si>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</si>
  <si>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</si>
  <si>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</si>
  <si>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</si>
  <si>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</si>
  <si>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</si>
  <si>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</si>
  <si>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</si>
  <si>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</si>
  <si>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</si>
  <si>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</si>
  <si>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</si>
  <si>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</si>
  <si>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</si>
  <si>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</si>
  <si>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</si>
  <si>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</si>
  <si>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</si>
  <si>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</si>
  <si>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</si>
  <si>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</si>
  <si>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</si>
  <si>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</si>
  <si>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</si>
  <si>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</si>
  <si>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</si>
  <si>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</si>
  <si>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</si>
  <si>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</si>
  <si>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</si>
  <si>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</si>
  <si>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</si>
  <si>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</si>
  <si>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</si>
  <si>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</si>
  <si>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</si>
  <si>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</si>
  <si>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</si>
  <si>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</si>
  <si>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</si>
  <si>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</si>
  <si>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</si>
  <si>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</si>
  <si>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</si>
  <si>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</si>
  <si>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</si>
  <si>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</si>
  <si>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</si>
  <si>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</si>
  <si>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</si>
  <si>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</si>
  <si>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</si>
  <si>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</si>
  <si>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</si>
  <si>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</si>
  <si>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</si>
  <si>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</si>
  <si>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</si>
  <si>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</si>
  <si>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</si>
  <si>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</si>
  <si>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</si>
  <si>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</si>
  <si>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</si>
  <si>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</si>
  <si>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</si>
  <si>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</si>
  <si>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</si>
  <si>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</si>
  <si>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</si>
  <si>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</si>
  <si>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</si>
  <si>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</si>
  <si>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</si>
  <si>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</si>
  <si>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</si>
  <si>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</si>
  <si>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</si>
  <si>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</si>
  <si>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</si>
  <si>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</si>
  <si>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</si>
  <si>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</si>
  <si>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</si>
  <si>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</si>
  <si>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</si>
  <si>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</si>
  <si>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</si>
  <si>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</si>
  <si>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</si>
  <si>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</si>
  <si>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</si>
  <si>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</si>
  <si>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</si>
  <si>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</si>
  <si>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</si>
  <si>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</si>
  <si>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</si>
  <si>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</si>
  <si>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</si>
  <si>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</si>
  <si>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</si>
  <si>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</si>
  <si>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</si>
  <si>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</si>
  <si>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</si>
  <si>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</si>
  <si>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</si>
  <si>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</si>
  <si>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</si>
  <si>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</si>
  <si>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</si>
  <si>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</si>
  <si>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</si>
  <si>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</si>
  <si>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</si>
  <si>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</si>
  <si>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</si>
  <si>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</si>
  <si>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</si>
  <si>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</si>
  <si>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</si>
  <si>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</si>
  <si>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</si>
  <si>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</si>
  <si>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</si>
  <si>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</si>
  <si>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</si>
  <si>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</si>
  <si>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</si>
  <si>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</si>
  <si>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</si>
  <si>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</si>
  <si>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</si>
  <si>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</si>
  <si>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</si>
  <si>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</si>
  <si>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</si>
  <si>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</si>
  <si>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</si>
  <si>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</si>
  <si>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</si>
  <si>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</si>
  <si>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</si>
  <si>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</si>
  <si>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</si>
  <si>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</si>
  <si>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</si>
  <si>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</si>
  <si>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</si>
  <si>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</si>
  <si>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</si>
  <si>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</si>
  <si>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</si>
  <si>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</si>
  <si>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</si>
  <si>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</si>
  <si>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</si>
  <si>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</si>
  <si>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</si>
  <si>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</si>
  <si>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</si>
  <si>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</si>
  <si>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</si>
  <si>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</si>
  <si>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</si>
  <si>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</si>
  <si>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</si>
  <si>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</si>
  <si>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</si>
  <si>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</si>
  <si>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</si>
  <si>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</si>
  <si>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</si>
  <si>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</si>
  <si>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</si>
  <si>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</si>
  <si>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</si>
  <si>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</si>
  <si>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</si>
  <si>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</si>
  <si>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</si>
  <si>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</si>
  <si>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</si>
  <si>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</si>
  <si>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</si>
  <si>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</si>
  <si>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</si>
  <si>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</si>
  <si>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</si>
  <si>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</si>
  <si>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</si>
  <si>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</si>
  <si>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</si>
  <si>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</si>
  <si>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</si>
  <si>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</si>
  <si>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</si>
  <si>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</si>
  <si>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</si>
  <si>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</si>
  <si>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</si>
  <si>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</si>
  <si>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</si>
  <si>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</si>
  <si>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</si>
  <si>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</si>
  <si>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</si>
  <si>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</si>
  <si>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</si>
  <si>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</si>
  <si>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</si>
  <si>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</si>
  <si>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</si>
  <si>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</si>
  <si>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</si>
  <si>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</si>
  <si>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</si>
  <si>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</si>
  <si>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</si>
  <si>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</si>
  <si>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</si>
  <si>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</si>
  <si>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</si>
  <si>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</si>
  <si>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</si>
  <si>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</si>
  <si>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</si>
  <si>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</si>
  <si>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</si>
  <si>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</si>
  <si>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</si>
  <si>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</si>
  <si>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</si>
  <si>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</si>
  <si>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</si>
  <si>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</si>
  <si>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</si>
  <si>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</si>
  <si>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</si>
  <si>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</si>
  <si>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</si>
  <si>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</si>
  <si>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</si>
  <si>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</si>
  <si>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</si>
  <si>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</si>
  <si>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</si>
  <si>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</si>
  <si>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</si>
  <si>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</si>
  <si>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</si>
  <si>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</si>
  <si>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</si>
  <si>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</si>
  <si>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</si>
  <si>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</si>
  <si>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</si>
  <si>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</si>
  <si>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</si>
  <si>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</si>
  <si>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</si>
  <si>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</si>
  <si>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</si>
  <si>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</si>
  <si>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</si>
  <si>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</si>
  <si>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</si>
  <si>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</si>
  <si>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</si>
  <si>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</si>
  <si>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</si>
  <si>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</si>
  <si>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</si>
  <si>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</si>
  <si>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</si>
  <si>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</si>
  <si>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</si>
  <si>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</si>
  <si>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</si>
  <si>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</si>
  <si>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</si>
  <si>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</si>
  <si>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</si>
  <si>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</si>
  <si>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</si>
  <si>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</si>
  <si>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</si>
  <si>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</si>
  <si>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</si>
  <si>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</si>
  <si>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</si>
  <si>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</si>
  <si>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</si>
  <si>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</si>
  <si>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</si>
  <si>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</si>
  <si>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</si>
  <si>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</si>
  <si>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</si>
  <si>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</si>
  <si>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</si>
  <si>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</si>
  <si>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</si>
  <si>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</si>
  <si>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</si>
  <si>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</si>
  <si>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</si>
  <si>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</si>
  <si>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</si>
  <si>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</si>
  <si>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</si>
  <si>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</si>
  <si>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</si>
  <si>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</si>
  <si>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</si>
  <si>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</si>
  <si>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</si>
  <si>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</si>
  <si>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</si>
  <si>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</si>
  <si>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</si>
  <si>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</si>
  <si>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</si>
  <si>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</si>
  <si>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</si>
  <si>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</si>
  <si>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</si>
  <si>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</si>
  <si>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</si>
  <si>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</si>
  <si>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</si>
  <si>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</si>
  <si>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</si>
  <si>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</si>
  <si>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</si>
  <si>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</si>
  <si>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</si>
  <si>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</si>
  <si>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</si>
  <si>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</si>
  <si>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</si>
  <si>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</si>
  <si>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</si>
  <si>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</si>
  <si>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</si>
  <si>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</si>
  <si>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</si>
  <si>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</si>
  <si>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</si>
  <si>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</si>
  <si>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</si>
  <si>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</si>
  <si>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</si>
  <si>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</si>
  <si>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</si>
  <si>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</si>
  <si>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</si>
  <si>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</si>
  <si>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</si>
  <si>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</si>
  <si>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</si>
  <si>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</si>
  <si>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</si>
  <si>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</si>
  <si>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</si>
  <si>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</si>
  <si>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</si>
  <si>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</si>
  <si>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</si>
  <si>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</si>
  <si>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</si>
  <si>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</si>
  <si>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</si>
  <si>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</si>
  <si>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</si>
  <si>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</si>
  <si>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</si>
  <si>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</si>
  <si>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</si>
  <si>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</si>
  <si>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</si>
  <si>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</si>
  <si>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</si>
  <si>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</si>
  <si>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</si>
  <si>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</si>
  <si>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</si>
  <si>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</si>
  <si>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</si>
  <si>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</si>
  <si>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</si>
  <si>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</si>
  <si>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</si>
  <si>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</si>
  <si>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</si>
  <si>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</si>
  <si>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</si>
  <si>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</si>
  <si>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</si>
  <si>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</si>
  <si>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</si>
  <si>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</si>
  <si>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</si>
  <si>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</si>
  <si>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</si>
  <si>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</si>
  <si>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</si>
  <si>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</si>
  <si>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</si>
  <si>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</si>
  <si>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</si>
  <si>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</si>
  <si>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</si>
  <si>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</si>
  <si>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</si>
  <si>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</si>
  <si>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</si>
  <si>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</si>
  <si>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</si>
  <si>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</si>
  <si>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</si>
  <si>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</si>
  <si>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</si>
  <si>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</si>
  <si>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</si>
  <si>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</si>
  <si>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</si>
  <si>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</si>
  <si>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</si>
  <si>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</si>
  <si>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</si>
  <si>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</si>
  <si>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</si>
  <si>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</si>
  <si>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</si>
  <si>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</si>
  <si>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</si>
  <si>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</si>
  <si>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</si>
  <si>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</si>
  <si>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</si>
  <si>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</si>
  <si>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</si>
  <si>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</si>
  <si>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</si>
  <si>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</si>
  <si>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</si>
  <si>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</si>
  <si>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</si>
  <si>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</si>
  <si>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</si>
  <si>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</si>
  <si>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</si>
  <si>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</si>
  <si>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</si>
  <si>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</si>
  <si>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</si>
  <si>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</si>
  <si>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</si>
  <si>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</si>
  <si>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</si>
  <si>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</si>
  <si>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</si>
  <si>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</si>
  <si>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</si>
  <si>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</si>
  <si>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</si>
  <si>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</si>
  <si>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</si>
  <si>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</si>
  <si>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</si>
  <si>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</si>
  <si>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</si>
  <si>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</si>
  <si>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</si>
  <si>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</si>
  <si>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</si>
  <si>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</si>
  <si>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</si>
  <si>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</si>
  <si>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</si>
  <si>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</si>
  <si>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</si>
  <si>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</si>
  <si>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</si>
  <si>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</si>
  <si>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</si>
  <si>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</si>
  <si>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</si>
  <si>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</si>
  <si>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</si>
  <si>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</si>
  <si>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</si>
  <si>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</si>
  <si>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</si>
  <si>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</si>
  <si>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</si>
  <si>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</si>
  <si>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</si>
  <si>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</si>
  <si>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</si>
  <si>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</si>
  <si>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</si>
  <si>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</si>
  <si>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</si>
  <si>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</si>
  <si>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</si>
  <si>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</si>
  <si>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</si>
  <si>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</si>
  <si>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</si>
  <si>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</si>
  <si>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</si>
  <si>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</si>
  <si>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</si>
  <si>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</si>
  <si>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</si>
  <si>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</si>
  <si>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</si>
  <si>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</si>
  <si>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</si>
  <si>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</si>
  <si>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</si>
  <si>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</si>
  <si>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</si>
  <si>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</si>
  <si>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</si>
  <si>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</si>
  <si>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</si>
  <si>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</si>
  <si>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</si>
  <si>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</si>
  <si>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</si>
  <si>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</si>
  <si>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</si>
  <si>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</si>
  <si>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</si>
  <si>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</si>
  <si>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</si>
  <si>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</si>
  <si>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</si>
  <si>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</si>
  <si>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</si>
  <si>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</si>
  <si>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</si>
  <si>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</si>
  <si>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</si>
  <si>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</si>
  <si>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</si>
  <si>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</si>
  <si>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</si>
  <si>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</si>
  <si>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</si>
  <si>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</si>
  <si>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</si>
  <si>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</si>
  <si>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</si>
  <si>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</si>
  <si>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</si>
  <si>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</si>
  <si>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</si>
  <si>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</si>
  <si>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</si>
  <si>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</si>
  <si>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</si>
  <si>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</si>
  <si>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</si>
  <si>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</si>
  <si>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</si>
  <si>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</si>
  <si>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</si>
  <si>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</si>
  <si>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</si>
  <si>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</si>
  <si>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</si>
  <si>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</si>
  <si>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</si>
  <si>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</si>
  <si>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</si>
  <si>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</si>
  <si>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</si>
  <si>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</si>
  <si>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</si>
  <si>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</si>
  <si>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</si>
  <si>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</si>
  <si>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</si>
  <si>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</si>
  <si>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</si>
  <si>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</si>
  <si>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</si>
  <si>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</si>
  <si>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</si>
  <si>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</si>
  <si>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</si>
  <si>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</si>
  <si>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</si>
  <si>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</si>
  <si>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</si>
  <si>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</si>
  <si>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</si>
  <si>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</si>
  <si>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</si>
  <si>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</si>
  <si>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</si>
  <si>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</si>
  <si>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</si>
  <si>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</si>
  <si>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</si>
  <si>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</si>
  <si>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</si>
  <si>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</si>
  <si>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</si>
  <si>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</si>
  <si>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</si>
  <si>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</si>
  <si>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</si>
  <si>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</si>
  <si>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</si>
  <si>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</si>
  <si>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</si>
  <si>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</si>
  <si>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</si>
  <si>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</si>
  <si>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</si>
  <si>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</si>
  <si>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</si>
  <si>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</si>
  <si>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</si>
  <si>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</si>
  <si>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</si>
  <si>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</si>
  <si>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</si>
  <si>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</si>
  <si>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</si>
  <si>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</si>
  <si>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</si>
  <si>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</si>
  <si>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</si>
  <si>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</si>
  <si>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</si>
  <si>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</si>
  <si>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</si>
  <si>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</si>
  <si>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</si>
  <si>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</si>
  <si>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</si>
  <si>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</si>
  <si>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</si>
  <si>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</si>
  <si>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</si>
  <si>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</si>
  <si>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</si>
  <si>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</si>
  <si>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</si>
  <si>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</si>
  <si>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</si>
  <si>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</si>
  <si>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</si>
  <si>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</si>
  <si>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</si>
  <si>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</si>
  <si>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</si>
  <si>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</si>
  <si>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</si>
  <si>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</si>
  <si>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</si>
  <si>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</si>
  <si>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</si>
  <si>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</si>
  <si>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</si>
  <si>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</si>
  <si>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</si>
  <si>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</si>
  <si>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</si>
  <si>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</si>
  <si>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</si>
  <si>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</si>
  <si>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</si>
  <si>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</si>
  <si>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</si>
  <si>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</si>
  <si>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</si>
  <si>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</si>
  <si>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</si>
  <si>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</si>
  <si>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</si>
  <si>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</si>
  <si>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</si>
  <si>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</si>
  <si>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</si>
  <si>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</si>
  <si>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</si>
  <si>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</si>
  <si>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</si>
  <si>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</si>
  <si>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</si>
  <si>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</si>
  <si>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</si>
  <si>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</si>
  <si>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</si>
  <si>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</si>
  <si>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</si>
  <si>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</si>
  <si>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</si>
  <si>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</si>
  <si>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</si>
  <si>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</si>
  <si>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</si>
  <si>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</si>
  <si>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</si>
  <si>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</si>
  <si>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</si>
  <si>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</si>
  <si>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</si>
  <si>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</si>
  <si>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</si>
  <si>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</si>
  <si>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</si>
  <si>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</si>
  <si>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</si>
  <si>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</si>
  <si>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</si>
  <si>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</si>
  <si>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</si>
  <si>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</si>
  <si>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</si>
  <si>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</si>
  <si>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</si>
  <si>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</si>
  <si>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</si>
  <si>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</si>
  <si>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</si>
  <si>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</si>
  <si>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</si>
  <si>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</si>
  <si>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</si>
  <si>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</si>
  <si>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</si>
  <si>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</si>
  <si>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</si>
  <si>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</si>
  <si>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</si>
  <si>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</si>
  <si>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</si>
  <si>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</si>
  <si>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</si>
  <si>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</si>
  <si>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</si>
  <si>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</si>
  <si>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</si>
  <si>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</si>
  <si>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</si>
  <si>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</si>
  <si>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</si>
  <si>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</si>
  <si>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</si>
  <si>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</si>
  <si>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</si>
  <si>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</si>
  <si>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</si>
  <si>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</si>
  <si>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</si>
  <si>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</si>
  <si>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</si>
  <si>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</si>
  <si>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</si>
  <si>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</si>
  <si>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</si>
  <si>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</si>
  <si>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</si>
  <si>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</si>
  <si>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</si>
  <si>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</si>
  <si>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</si>
  <si>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</si>
  <si>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</si>
  <si>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</si>
  <si>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</si>
  <si>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</si>
  <si>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</si>
  <si>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</si>
  <si>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</si>
  <si>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</si>
  <si>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</si>
  <si>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</si>
  <si>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</si>
  <si>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</si>
  <si>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</si>
  <si>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</si>
  <si>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</si>
  <si>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</si>
  <si>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</si>
  <si>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</si>
  <si>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</si>
  <si>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</si>
  <si>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</si>
  <si>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</si>
  <si>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</si>
  <si>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</si>
  <si>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</si>
  <si>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</si>
  <si>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</si>
  <si>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</si>
  <si>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</si>
  <si>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</si>
  <si>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</si>
  <si>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</si>
  <si>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</si>
  <si>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</si>
  <si>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</si>
  <si>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</si>
  <si>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</si>
  <si>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</si>
  <si>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</si>
  <si>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</si>
  <si>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</si>
  <si>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</si>
  <si>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</si>
  <si>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</si>
  <si>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</si>
  <si>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</si>
  <si>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</si>
  <si>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</si>
  <si>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</si>
  <si>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</si>
  <si>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</si>
  <si>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</si>
  <si>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</si>
  <si>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</si>
  <si>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</si>
  <si>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</si>
  <si>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</si>
  <si>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</si>
  <si>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</si>
  <si>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</si>
  <si>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</si>
  <si>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</si>
  <si>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</si>
  <si>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</si>
  <si>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</si>
  <si>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</si>
  <si>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</si>
  <si>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</si>
  <si>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</si>
  <si>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</si>
  <si>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</si>
  <si>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</si>
  <si>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</si>
  <si>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</si>
  <si>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</si>
  <si>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</si>
  <si>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</si>
  <si>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</si>
  <si>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</si>
  <si>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</si>
  <si>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</si>
  <si>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</si>
  <si>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</si>
  <si>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</si>
  <si>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</si>
  <si>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</si>
  <si>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</si>
  <si>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</si>
  <si>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</si>
  <si>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</si>
  <si>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</si>
  <si>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</si>
  <si>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</si>
  <si>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</si>
  <si>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</si>
  <si>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</si>
  <si>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</si>
  <si>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</si>
  <si>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</si>
  <si>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</si>
  <si>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</si>
  <si>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</si>
  <si>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</si>
  <si>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</si>
  <si>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</si>
  <si>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</si>
  <si>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</si>
  <si>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</si>
  <si>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</si>
  <si>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</si>
  <si>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</si>
  <si>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</si>
  <si>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</si>
  <si>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</si>
  <si>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</si>
  <si>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</si>
  <si>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</si>
  <si>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</si>
  <si>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</si>
  <si>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</si>
  <si>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</si>
  <si>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</si>
  <si>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</si>
  <si>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</si>
  <si>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</si>
  <si>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</si>
  <si>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</si>
  <si>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</si>
  <si>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</si>
  <si>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</si>
  <si>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</si>
  <si>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</si>
  <si>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</si>
  <si>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</si>
  <si>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</si>
  <si>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</si>
  <si>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</si>
  <si>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</si>
  <si>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</si>
  <si>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</si>
  <si>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</si>
  <si>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</si>
  <si>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</si>
  <si>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</si>
  <si>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</si>
  <si>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</si>
  <si>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</si>
  <si>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</si>
  <si>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</si>
  <si>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</si>
  <si>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</si>
  <si>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</si>
  <si>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</si>
  <si>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</si>
  <si>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</si>
  <si>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</si>
  <si>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</si>
  <si>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</si>
  <si>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</si>
  <si>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</si>
  <si>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</si>
  <si>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</si>
  <si>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</si>
  <si>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</si>
  <si>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</si>
  <si>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</si>
  <si>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</si>
  <si>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</si>
  <si>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</si>
  <si>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</si>
  <si>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</si>
  <si>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</si>
  <si>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</si>
  <si>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</si>
  <si>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</si>
  <si>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</si>
  <si>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</si>
  <si>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</si>
  <si>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</si>
  <si>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</si>
  <si>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</si>
  <si>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</si>
  <si>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</si>
  <si>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</si>
  <si>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</si>
  <si>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</si>
  <si>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</si>
  <si>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</si>
  <si>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</si>
  <si>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</si>
  <si>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</si>
  <si>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</si>
  <si>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</si>
  <si>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</si>
  <si>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</si>
  <si>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</si>
  <si>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</si>
  <si>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</si>
  <si>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</si>
  <si>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</si>
  <si>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</si>
  <si>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</si>
  <si>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</si>
  <si>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</si>
  <si>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</si>
  <si>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</si>
  <si>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</si>
  <si>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</si>
  <si>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</si>
  <si>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</si>
  <si>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</si>
  <si>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</si>
  <si>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</si>
  <si>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</si>
  <si>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</si>
  <si>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</si>
  <si>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</si>
  <si>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</si>
  <si>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</si>
  <si>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</si>
  <si>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</si>
  <si>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</si>
  <si>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</si>
  <si>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</si>
  <si>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</si>
  <si>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</si>
  <si>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</si>
  <si>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</si>
  <si>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</si>
  <si>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</si>
  <si>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</si>
  <si>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</si>
  <si>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</si>
  <si>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</si>
  <si>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</si>
  <si>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</si>
  <si>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</si>
  <si>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</si>
  <si>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</si>
  <si>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</si>
  <si>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</si>
  <si>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</si>
  <si>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</si>
  <si>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</si>
  <si>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</si>
  <si>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</si>
  <si>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</si>
  <si>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</si>
  <si>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</si>
  <si>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</si>
  <si>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</si>
  <si>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</si>
  <si>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</si>
  <si>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</si>
  <si>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</si>
  <si>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</si>
  <si>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</si>
  <si>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</si>
  <si>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</si>
  <si>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</si>
  <si>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</si>
  <si>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</si>
  <si>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</si>
  <si>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</si>
  <si>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</si>
  <si>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</si>
  <si>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</si>
  <si>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</si>
  <si>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</si>
  <si>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</si>
  <si>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</si>
  <si>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</si>
  <si>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</si>
  <si>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</si>
  <si>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</si>
  <si>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</si>
  <si>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</si>
  <si>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</si>
  <si>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</si>
  <si>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</si>
  <si>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</si>
  <si>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</si>
  <si>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</si>
  <si>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</si>
  <si>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</si>
  <si>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</si>
  <si>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</si>
  <si>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</si>
  <si>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</si>
  <si>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</si>
  <si>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</si>
  <si>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</si>
  <si>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</si>
  <si>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</si>
  <si>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</si>
  <si>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</si>
  <si>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</si>
  <si>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</si>
  <si>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</si>
  <si>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</si>
  <si>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</si>
  <si>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</si>
  <si>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</si>
  <si>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</si>
  <si>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</si>
  <si>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</si>
  <si>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</si>
  <si>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</si>
  <si>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</si>
  <si>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</si>
  <si>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</si>
  <si>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</si>
  <si>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</si>
  <si>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</si>
  <si>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</si>
  <si>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</si>
  <si>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</si>
  <si>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</si>
  <si>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</si>
  <si>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</si>
  <si>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</si>
  <si>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</si>
  <si>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</si>
  <si>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</si>
  <si>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</si>
  <si>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</si>
  <si>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</si>
  <si>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</si>
  <si>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</si>
  <si>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</si>
  <si>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</si>
  <si>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</si>
  <si>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</si>
  <si>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</si>
  <si>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</si>
  <si>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</si>
  <si>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</si>
  <si>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</si>
  <si>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</si>
  <si>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</si>
  <si>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</si>
  <si>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</si>
  <si>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</si>
  <si>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</si>
  <si>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</si>
  <si>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</si>
  <si>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</si>
  <si>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</si>
  <si>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</si>
  <si>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</si>
  <si>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</si>
  <si>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</si>
  <si>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</si>
  <si>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</si>
  <si>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</si>
  <si>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</si>
  <si>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</si>
  <si>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</si>
  <si>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</si>
  <si>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</si>
  <si>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</si>
  <si>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</si>
  <si>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</si>
  <si>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</si>
  <si>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</si>
  <si>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</si>
  <si>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</si>
  <si>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</si>
  <si>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</si>
  <si>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</si>
  <si>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</si>
  <si>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</si>
  <si>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</si>
  <si>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</si>
  <si>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</si>
  <si>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</si>
  <si>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</si>
  <si>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</si>
  <si>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</si>
  <si>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</si>
  <si>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</si>
  <si>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</si>
  <si>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</si>
  <si>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</si>
  <si>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</si>
  <si>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</si>
  <si>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</si>
  <si>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</si>
  <si>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</si>
  <si>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</si>
  <si>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</si>
  <si>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</si>
  <si>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</si>
  <si>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</si>
  <si>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</si>
  <si>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</si>
  <si>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</si>
  <si>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</si>
  <si>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</si>
  <si>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</si>
  <si>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</si>
  <si>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</si>
  <si>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</si>
  <si>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</si>
  <si>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</si>
  <si>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</si>
  <si>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</si>
  <si>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</si>
  <si>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</si>
  <si>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</si>
  <si>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</si>
  <si>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</si>
  <si>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</si>
  <si>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</si>
  <si>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</si>
  <si>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</si>
  <si>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</si>
  <si>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</si>
  <si>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</si>
  <si>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</si>
  <si>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</si>
  <si>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</si>
  <si>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</si>
  <si>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</si>
  <si>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</si>
  <si>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</si>
  <si>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</si>
  <si>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</si>
  <si>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</si>
  <si>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</si>
  <si>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</si>
  <si>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</si>
  <si>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</si>
  <si>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</si>
  <si>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</si>
  <si>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</si>
  <si>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</si>
  <si>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</si>
  <si>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</si>
  <si>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</si>
  <si>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</si>
  <si>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</si>
  <si>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</si>
  <si>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</si>
  <si>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</si>
  <si>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</si>
  <si>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</si>
  <si>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</si>
  <si>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</si>
  <si>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</si>
  <si>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</si>
  <si>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</si>
  <si>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</si>
  <si>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</si>
  <si>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</si>
  <si>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</si>
  <si>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</si>
  <si>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</si>
  <si>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</si>
  <si>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</si>
  <si>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</si>
  <si>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</si>
  <si>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</si>
  <si>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</si>
  <si>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</si>
  <si>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</si>
  <si>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</si>
  <si>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</si>
  <si>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</si>
  <si>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</si>
  <si>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</si>
  <si>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</si>
  <si>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</si>
  <si>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</si>
  <si>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</si>
  <si>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</si>
  <si>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</si>
  <si>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</si>
  <si>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</si>
  <si>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</si>
  <si>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</si>
  <si>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</si>
  <si>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</si>
  <si>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</si>
  <si>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</si>
  <si>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</si>
  <si>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</si>
  <si>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</si>
  <si>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</si>
  <si>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</si>
  <si>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</si>
  <si>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</si>
  <si>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</si>
  <si>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</si>
  <si>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</si>
  <si>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</si>
  <si>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</si>
  <si>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</si>
  <si>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</si>
  <si>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</si>
  <si>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</si>
  <si>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</si>
  <si>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</si>
  <si>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</si>
  <si>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</si>
  <si>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</si>
  <si>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</si>
  <si>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</si>
  <si>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</si>
  <si>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</si>
  <si>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</si>
  <si>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</si>
  <si>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</si>
  <si>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</si>
  <si>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</si>
  <si>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</si>
  <si>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</si>
  <si>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</si>
  <si>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</si>
  <si>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</si>
  <si>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</si>
  <si>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</si>
  <si>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</si>
  <si>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</si>
  <si>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</si>
  <si>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</si>
  <si>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</si>
  <si>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</si>
  <si>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</si>
  <si>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</si>
  <si>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</si>
  <si>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</si>
  <si>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</si>
  <si>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</si>
  <si>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</si>
  <si>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</si>
  <si>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</si>
  <si>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</si>
  <si>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</si>
  <si>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</si>
  <si>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</si>
  <si>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</si>
  <si>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</si>
  <si>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</si>
  <si>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</si>
  <si>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</si>
  <si>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</si>
  <si>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</si>
  <si>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</si>
  <si>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</si>
  <si>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</si>
  <si>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</si>
  <si>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</si>
  <si>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</si>
  <si>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</si>
  <si>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</si>
  <si>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</si>
  <si>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</si>
  <si>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</si>
  <si>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</si>
  <si>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</si>
  <si>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</si>
  <si>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</si>
  <si>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</si>
  <si>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</si>
  <si>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</si>
  <si>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</si>
  <si>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</si>
  <si>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</si>
  <si>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</si>
  <si>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</si>
  <si>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</si>
  <si>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</si>
  <si>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</si>
  <si>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</si>
  <si>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</si>
  <si>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</si>
  <si>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</si>
  <si>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</si>
  <si>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</si>
  <si>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</si>
  <si>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</si>
  <si>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</si>
  <si>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</si>
  <si>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</si>
  <si>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</si>
  <si>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</si>
  <si>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</si>
  <si>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</si>
  <si>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</si>
  <si>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</si>
  <si>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</si>
  <si>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</si>
  <si>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</si>
  <si>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</si>
  <si>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</si>
  <si>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</si>
  <si>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</si>
  <si>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</si>
  <si>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</si>
  <si>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</si>
  <si>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</si>
  <si>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</si>
  <si>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</si>
  <si>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</si>
  <si>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</si>
  <si>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</si>
  <si>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</si>
  <si>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</si>
  <si>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</si>
  <si>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</si>
  <si>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</si>
  <si>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</si>
  <si>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</si>
  <si>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</si>
  <si>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</si>
  <si>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</si>
  <si>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</si>
  <si>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</si>
  <si>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</si>
  <si>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</si>
  <si>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</si>
  <si>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</si>
  <si>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</si>
  <si>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</si>
  <si>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</si>
  <si>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</si>
  <si>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</si>
  <si>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</si>
  <si>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</si>
  <si>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</si>
  <si>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</si>
  <si>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</si>
  <si>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</si>
  <si>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</si>
  <si>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</si>
  <si>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</si>
  <si>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</si>
  <si>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</si>
  <si>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</si>
  <si>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</si>
  <si>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</si>
  <si>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</si>
  <si>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</si>
  <si>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</si>
  <si>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</si>
  <si>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</si>
  <si>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</si>
  <si>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</si>
  <si>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</si>
  <si>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</si>
  <si>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</si>
  <si>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</si>
  <si>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</si>
  <si>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</si>
  <si>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</si>
  <si>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</si>
  <si>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</si>
  <si>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</si>
  <si>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</si>
  <si>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</si>
  <si>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</si>
  <si>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</si>
  <si>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</si>
  <si>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</si>
  <si>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</si>
  <si>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</si>
  <si>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</si>
  <si>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</si>
  <si>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</si>
  <si>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</si>
  <si>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</si>
  <si>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</si>
  <si>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</si>
  <si>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</si>
  <si>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</si>
  <si>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</si>
  <si>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</si>
  <si>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</si>
  <si>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</si>
  <si>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</si>
  <si>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</si>
  <si>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</si>
  <si>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</si>
  <si>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</si>
  <si>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</si>
  <si>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</si>
  <si>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</si>
  <si>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</si>
  <si>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</si>
  <si>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</si>
  <si>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</si>
  <si>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</si>
  <si>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</si>
  <si>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</si>
  <si>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</si>
  <si>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</si>
  <si>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</si>
  <si>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</si>
  <si>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</si>
  <si>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</si>
  <si>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</si>
  <si>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</si>
  <si>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</si>
  <si>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</si>
  <si>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</si>
  <si>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</si>
  <si>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</si>
  <si>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</si>
  <si>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</si>
  <si>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</si>
  <si>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</si>
  <si>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</si>
  <si>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</si>
  <si>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</si>
  <si>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</si>
  <si>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</si>
  <si>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</si>
  <si>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</si>
  <si>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</si>
  <si>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</si>
  <si>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</si>
  <si>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</si>
  <si>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</si>
  <si>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</si>
  <si>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</si>
  <si>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</si>
  <si>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</si>
  <si>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</si>
  <si>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</si>
  <si>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</si>
  <si>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</si>
  <si>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</si>
  <si>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</si>
  <si>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</si>
  <si>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</si>
  <si>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</si>
  <si>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</si>
  <si>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</si>
  <si>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</si>
  <si>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</si>
  <si>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</si>
  <si>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</si>
  <si>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</si>
  <si>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</si>
  <si>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</si>
  <si>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</si>
  <si>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</si>
  <si>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</si>
  <si>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</si>
  <si>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</si>
  <si>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</si>
  <si>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</si>
  <si>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</si>
  <si>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</si>
  <si>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</si>
  <si>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</si>
  <si>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</si>
  <si>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</si>
  <si>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</si>
  <si>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</si>
  <si>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</si>
  <si>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</si>
  <si>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</si>
  <si>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</si>
  <si>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</si>
  <si>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</si>
  <si>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</si>
  <si>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</si>
  <si>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</si>
  <si>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</si>
  <si>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</si>
  <si>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</si>
  <si>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</si>
  <si>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</si>
  <si>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</si>
  <si>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</si>
  <si>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</si>
  <si>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</si>
  <si>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</si>
  <si>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</si>
  <si>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</si>
  <si>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</si>
  <si>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</si>
  <si>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</si>
  <si>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</si>
  <si>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</si>
  <si>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</si>
  <si>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</si>
  <si>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</si>
  <si>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</si>
  <si>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</si>
  <si>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</si>
  <si>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</si>
  <si>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</si>
  <si>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</si>
  <si>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</si>
  <si>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</si>
  <si>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</si>
  <si>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</si>
  <si>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</si>
  <si>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</si>
  <si>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</si>
  <si>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</si>
  <si>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</si>
  <si>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</si>
  <si>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</si>
  <si>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</si>
  <si>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</si>
  <si>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</si>
  <si>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</si>
  <si>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</si>
  <si>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</si>
  <si>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</si>
  <si>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</si>
  <si>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</si>
  <si>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</si>
  <si>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</si>
  <si>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</si>
  <si>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</si>
  <si>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</si>
  <si>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</si>
  <si>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</si>
  <si>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</si>
  <si>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</si>
  <si>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</si>
  <si>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</si>
  <si>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</si>
  <si>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</si>
  <si>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</si>
  <si>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</si>
  <si>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</si>
  <si>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</si>
  <si>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</si>
  <si>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</si>
  <si>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</si>
  <si>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</si>
  <si>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</si>
  <si>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</si>
  <si>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</si>
  <si>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</si>
  <si>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</si>
  <si>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</si>
  <si>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</si>
  <si>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</si>
  <si>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</si>
  <si>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</si>
  <si>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</si>
  <si>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</si>
  <si>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</si>
  <si>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</si>
  <si>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</si>
  <si>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</si>
  <si>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</si>
  <si>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</si>
  <si>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</si>
  <si>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</si>
  <si>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</si>
  <si>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</si>
  <si>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</si>
  <si>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</si>
  <si>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</si>
  <si>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</si>
  <si>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</si>
  <si>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</si>
  <si>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</si>
  <si>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</si>
  <si>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</si>
  <si>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</si>
  <si>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</si>
  <si>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</si>
  <si>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</si>
  <si>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</si>
  <si>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</si>
  <si>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</si>
  <si>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</si>
  <si>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</si>
  <si>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</si>
  <si>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</si>
  <si>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</si>
  <si>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</si>
  <si>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</si>
  <si>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</si>
  <si>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</si>
  <si>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</si>
  <si>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</si>
  <si>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</si>
  <si>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</si>
  <si>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</si>
  <si>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</si>
  <si>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</si>
  <si>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</si>
  <si>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</si>
  <si>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</si>
  <si>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</si>
  <si>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</si>
  <si>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</si>
  <si>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</si>
  <si>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</si>
  <si>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</si>
  <si>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</si>
  <si>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</si>
  <si>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</si>
  <si>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</si>
  <si>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</si>
  <si>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</si>
  <si>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</si>
  <si>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</si>
  <si>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</si>
  <si>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</si>
  <si>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</si>
  <si>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</si>
  <si>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</si>
  <si>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</si>
  <si>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</si>
  <si>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</si>
  <si>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</si>
  <si>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</si>
  <si>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</si>
  <si>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</si>
  <si>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</si>
  <si>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</si>
  <si>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</si>
  <si>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</si>
  <si>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</si>
  <si>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</si>
  <si>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</si>
  <si>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</si>
  <si>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</si>
  <si>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</si>
  <si>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</si>
  <si>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</si>
  <si>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</si>
  <si>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</si>
  <si>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</si>
  <si>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</si>
  <si>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</si>
  <si>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</si>
  <si>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</si>
  <si>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</si>
  <si>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</si>
  <si>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</si>
  <si>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</si>
  <si>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</si>
  <si>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</si>
  <si>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</si>
  <si>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</si>
  <si>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</si>
  <si>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</si>
  <si>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</si>
  <si>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</si>
  <si>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</si>
  <si>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</si>
  <si>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</si>
  <si>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</si>
  <si>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</si>
  <si>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</si>
  <si>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</si>
  <si>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</si>
  <si>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</si>
  <si>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</si>
  <si>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</si>
  <si>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</si>
  <si>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</si>
  <si>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</si>
  <si>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</si>
  <si>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</si>
  <si>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</si>
  <si>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</si>
  <si>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</si>
  <si>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</si>
  <si>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</si>
  <si>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</si>
  <si>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</si>
  <si>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</si>
  <si>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</si>
  <si>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</si>
  <si>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</si>
  <si>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</si>
  <si>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</si>
  <si>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</si>
  <si>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</si>
  <si>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</si>
  <si>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</si>
  <si>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</si>
  <si>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</si>
  <si>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</si>
  <si>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</si>
  <si>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</si>
  <si>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</si>
  <si>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</si>
  <si>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</si>
  <si>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</si>
  <si>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</si>
  <si>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</si>
  <si>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</si>
  <si>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</si>
  <si>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</si>
  <si>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</si>
  <si>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</si>
  <si>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</si>
  <si>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</si>
  <si>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</si>
  <si>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</si>
  <si>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</si>
  <si>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</si>
  <si>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</si>
  <si>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</si>
  <si>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</si>
  <si>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</si>
  <si>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</si>
  <si>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</si>
  <si>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</si>
  <si>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</si>
  <si>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</si>
  <si>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</si>
  <si>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</si>
  <si>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</si>
  <si>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</si>
  <si>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</si>
  <si>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</si>
  <si>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</si>
  <si>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</si>
  <si>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</si>
  <si>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</si>
  <si>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</si>
  <si>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</si>
  <si>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</si>
  <si>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</si>
  <si>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</si>
  <si>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</si>
  <si>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</si>
  <si>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</si>
  <si>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</si>
  <si>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</si>
  <si>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</si>
  <si>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</si>
  <si>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</si>
  <si>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</si>
  <si>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</si>
  <si>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</si>
  <si>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</si>
  <si>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</si>
  <si>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</si>
  <si>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</si>
  <si>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</si>
  <si>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</si>
  <si>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</si>
  <si>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</si>
  <si>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</si>
  <si>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</si>
  <si>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</si>
  <si>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</si>
  <si>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</si>
  <si>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</si>
  <si>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</si>
  <si>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</si>
  <si>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</si>
  <si>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</si>
  <si>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</si>
  <si>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</si>
  <si>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</si>
  <si>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</si>
  <si>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</si>
  <si>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</si>
  <si>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</si>
  <si>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</si>
  <si>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</si>
  <si>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</si>
  <si>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</si>
  <si>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</si>
  <si>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</si>
  <si>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</si>
  <si>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</si>
  <si>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</si>
  <si>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</si>
  <si>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</si>
  <si>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</si>
  <si>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</si>
  <si>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</si>
  <si>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</si>
  <si>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</si>
  <si>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</si>
  <si>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</si>
  <si>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</si>
  <si>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</si>
  <si>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</si>
  <si>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</si>
  <si>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</si>
  <si>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</si>
  <si>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</si>
  <si>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</si>
  <si>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</si>
  <si>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</si>
  <si>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</si>
  <si>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</si>
  <si>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</si>
  <si>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</si>
  <si>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</si>
  <si>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</si>
  <si>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</si>
  <si>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</si>
  <si>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</si>
  <si>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</si>
  <si>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</si>
  <si>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</si>
  <si>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</si>
  <si>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</si>
  <si>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</si>
  <si>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</si>
  <si>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</si>
  <si>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</si>
  <si>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</si>
  <si>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</si>
  <si>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</si>
  <si>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</si>
  <si>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</si>
  <si>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</si>
  <si>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</si>
  <si>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</si>
  <si>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</si>
  <si>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</si>
  <si>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</si>
  <si>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</si>
  <si>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</si>
  <si>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</si>
  <si>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</si>
  <si>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</si>
  <si>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</si>
  <si>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</si>
  <si>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</si>
  <si>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</si>
  <si>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</si>
  <si>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</si>
  <si>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</si>
  <si>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</si>
  <si>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</si>
  <si>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</si>
  <si>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</si>
  <si>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</si>
  <si>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</si>
  <si>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</si>
  <si>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</si>
  <si>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</si>
  <si>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</si>
  <si>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</si>
  <si>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</si>
  <si>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</si>
  <si>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</si>
  <si>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</si>
  <si>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</si>
  <si>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</si>
  <si>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</si>
  <si>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</si>
  <si>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</si>
  <si>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</si>
  <si>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</si>
  <si>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</si>
  <si>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</si>
  <si>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</si>
  <si>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</si>
  <si>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</si>
  <si>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</si>
  <si>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</si>
  <si>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</si>
  <si>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</si>
  <si>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</si>
  <si>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</si>
  <si>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</si>
  <si>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</si>
  <si>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</si>
  <si>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</si>
  <si>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</si>
  <si>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</si>
  <si>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</si>
  <si>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</si>
  <si>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</si>
  <si>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</si>
  <si>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</si>
  <si>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</si>
  <si>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</si>
  <si>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</si>
  <si>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</si>
  <si>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</si>
  <si>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</si>
  <si>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</si>
  <si>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</si>
  <si>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</si>
  <si>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</si>
  <si>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</si>
  <si>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</si>
  <si>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</si>
  <si>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</si>
  <si>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</si>
  <si>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</si>
  <si>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</si>
  <si>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</si>
  <si>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</si>
  <si>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</si>
  <si>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</si>
  <si>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</si>
  <si>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</si>
  <si>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</si>
  <si>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</si>
  <si>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</si>
  <si>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</si>
  <si>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</si>
  <si>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</si>
  <si>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</si>
  <si>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</si>
  <si>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</si>
  <si>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</si>
  <si>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</si>
  <si>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</si>
  <si>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</si>
  <si>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</si>
  <si>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</si>
  <si>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</si>
  <si>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</si>
  <si>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</si>
  <si>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</si>
  <si>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</si>
  <si>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</si>
  <si>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</si>
  <si>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</si>
  <si>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</si>
  <si>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</si>
  <si>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</si>
  <si>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</si>
  <si>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</si>
  <si>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</si>
  <si>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</si>
  <si>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</si>
  <si>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</si>
  <si>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</si>
  <si>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</si>
  <si>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</si>
  <si>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</si>
  <si>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</si>
  <si>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</si>
  <si>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</si>
  <si>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</si>
  <si>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</si>
  <si>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</si>
  <si>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</si>
  <si>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</si>
  <si>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</si>
  <si>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</si>
  <si>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</si>
  <si>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</si>
  <si>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</si>
  <si>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</si>
  <si>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</si>
  <si>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</si>
  <si>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</si>
  <si>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</si>
  <si>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</si>
  <si>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</si>
  <si>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</si>
  <si>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</si>
  <si>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</si>
  <si>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</si>
  <si>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</si>
  <si>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</si>
  <si>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</si>
  <si>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</si>
  <si>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</si>
  <si>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</si>
  <si>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</si>
  <si>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</si>
  <si>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</si>
  <si>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</si>
  <si>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</si>
  <si>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</si>
  <si>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</si>
  <si>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</si>
  <si>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</si>
  <si>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</si>
  <si>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</si>
  <si>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</si>
  <si>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</si>
  <si>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</si>
  <si>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</si>
  <si>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</si>
  <si>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</si>
  <si>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</si>
  <si>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</si>
  <si>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</si>
  <si>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</si>
  <si>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</si>
  <si>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</si>
  <si>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</si>
  <si>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</si>
  <si>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</si>
  <si>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</si>
  <si>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</si>
  <si>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</si>
  <si>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</si>
  <si>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</si>
  <si>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</si>
  <si>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</si>
  <si>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</si>
  <si>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</si>
  <si>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</si>
  <si>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</si>
  <si>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</si>
  <si>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</si>
  <si>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</si>
  <si>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</si>
  <si>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</si>
  <si>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</si>
  <si>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</si>
  <si>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</si>
  <si>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</si>
  <si>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</si>
  <si>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</si>
  <si>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</si>
  <si>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</si>
  <si>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</si>
  <si>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</si>
  <si>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</si>
  <si>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</si>
  <si>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</si>
  <si>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</si>
  <si>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</si>
  <si>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</si>
  <si>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</si>
  <si>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</si>
  <si>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</si>
  <si>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</si>
  <si>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</si>
  <si>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</si>
  <si>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</si>
  <si>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</si>
  <si>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</si>
  <si>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</si>
  <si>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</si>
  <si>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</si>
  <si>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</si>
  <si>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</si>
  <si>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</si>
  <si>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</si>
  <si>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</si>
  <si>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</si>
  <si>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</si>
  <si>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</si>
  <si>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</si>
  <si>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</si>
  <si>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</si>
  <si>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</si>
  <si>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</si>
  <si>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</si>
  <si>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</si>
  <si>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</si>
  <si>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</si>
  <si>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</si>
  <si>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</si>
  <si>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</si>
  <si>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</si>
  <si>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</si>
  <si>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</si>
  <si>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</si>
  <si>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</si>
  <si>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</si>
  <si>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</si>
  <si>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</si>
  <si>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</si>
  <si>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</si>
  <si>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</si>
  <si>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</si>
  <si>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</si>
  <si>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</si>
  <si>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</si>
  <si>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</si>
  <si>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</si>
  <si>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</si>
  <si>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</si>
  <si>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</si>
  <si>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</si>
  <si>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</si>
  <si>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</si>
  <si>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</si>
  <si>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</si>
  <si>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</si>
  <si>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</si>
  <si>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</si>
  <si>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</si>
  <si>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</si>
  <si>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</si>
  <si>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</si>
  <si>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</si>
  <si>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</si>
  <si>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</si>
  <si>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</si>
  <si>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</si>
  <si>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</si>
  <si>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</si>
  <si>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</si>
  <si>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</si>
  <si>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</si>
  <si>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</si>
  <si>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</si>
  <si>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</si>
  <si>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</si>
  <si>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</si>
  <si>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</si>
  <si>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</si>
  <si>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</si>
  <si>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</si>
  <si>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</si>
  <si>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</si>
  <si>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</si>
  <si>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</si>
  <si>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</si>
  <si>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</si>
  <si>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</si>
  <si>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</si>
  <si>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</si>
  <si>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</si>
  <si>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</si>
  <si>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</si>
  <si>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</si>
  <si>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</si>
  <si>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</si>
  <si>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</si>
  <si>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</si>
  <si>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</si>
  <si>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</si>
  <si>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</si>
  <si>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</si>
  <si>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</si>
  <si>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</si>
  <si>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</si>
  <si>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</si>
  <si>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</si>
  <si>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</si>
  <si>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</si>
  <si>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</si>
  <si>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</si>
  <si>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</si>
  <si>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</si>
  <si>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</si>
  <si>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</si>
  <si>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</si>
  <si>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</si>
  <si>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</si>
  <si>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</si>
  <si>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</si>
  <si>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</si>
  <si>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</si>
  <si>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</si>
  <si>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</si>
  <si>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</si>
  <si>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</si>
  <si>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</si>
  <si>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</si>
  <si>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</si>
  <si>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</si>
  <si>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</si>
  <si>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</si>
  <si>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</si>
  <si>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</si>
  <si>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</si>
  <si>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</si>
  <si>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</si>
  <si>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</si>
  <si>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</si>
  <si>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</si>
  <si>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</si>
  <si>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</si>
  <si>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</si>
  <si>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</si>
  <si>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</si>
  <si>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</si>
  <si>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</si>
  <si>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</si>
  <si>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</si>
  <si>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</si>
  <si>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</si>
  <si>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</si>
  <si>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</si>
  <si>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</si>
  <si>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</si>
  <si>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</si>
  <si>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</si>
  <si>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</si>
  <si>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</si>
  <si>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</si>
  <si>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</si>
  <si>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</si>
  <si>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</si>
  <si>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</si>
  <si>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</si>
  <si>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</si>
  <si>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</si>
  <si>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</si>
  <si>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</si>
  <si>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</si>
  <si>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</si>
  <si>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</si>
  <si>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</si>
  <si>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</si>
  <si>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</si>
  <si>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</si>
  <si>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</si>
  <si>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</si>
  <si>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</si>
  <si>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</si>
  <si>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</si>
  <si>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</si>
  <si>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</si>
  <si>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</si>
  <si>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</si>
  <si>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</si>
  <si>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</si>
  <si>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</si>
  <si>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</si>
  <si>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</si>
  <si>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</si>
  <si>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</si>
  <si>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</si>
  <si>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</si>
  <si>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</si>
  <si>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</si>
  <si>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</si>
  <si>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</si>
  <si>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</si>
  <si>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</si>
  <si>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</si>
  <si>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</si>
  <si>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</si>
  <si>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</si>
  <si>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</si>
  <si>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</si>
  <si>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</si>
  <si>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</si>
  <si>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</si>
  <si>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</si>
  <si>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</si>
  <si>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</si>
  <si>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</si>
  <si>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</si>
  <si>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</si>
  <si>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</si>
  <si>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</si>
  <si>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</si>
  <si>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</si>
  <si>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</si>
  <si>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</si>
  <si>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</si>
  <si>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</si>
  <si>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</si>
  <si>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</si>
  <si>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</si>
  <si>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</si>
  <si>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</si>
  <si>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</si>
  <si>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</si>
  <si>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</si>
  <si>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</si>
  <si>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</si>
  <si>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</si>
  <si>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</si>
  <si>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</si>
  <si>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</si>
  <si>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</si>
  <si>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</si>
  <si>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</si>
  <si>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</si>
  <si>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</si>
  <si>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</si>
  <si>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</si>
  <si>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</si>
  <si>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</si>
  <si>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</si>
  <si>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</si>
  <si>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</si>
  <si>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</si>
  <si>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</si>
  <si>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</si>
  <si>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</si>
  <si>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</si>
  <si>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</si>
  <si>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</si>
  <si>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</si>
  <si>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</si>
  <si>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</si>
  <si>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</si>
  <si>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</si>
  <si>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</si>
  <si>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</si>
  <si>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</si>
  <si>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</si>
  <si>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</si>
  <si>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</si>
  <si>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</si>
  <si>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</si>
  <si>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</si>
  <si>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</si>
  <si>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</si>
  <si>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</si>
  <si>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</si>
  <si>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</si>
  <si>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</si>
  <si>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</si>
  <si>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</si>
  <si>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</si>
  <si>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</si>
  <si>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</si>
  <si>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</si>
  <si>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</si>
  <si>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</si>
  <si>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</si>
  <si>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</si>
  <si>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</si>
  <si>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</si>
  <si>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</si>
  <si>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</si>
  <si>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</si>
  <si>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</si>
  <si>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</si>
  <si>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</si>
  <si>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</si>
  <si>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</si>
  <si>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</si>
  <si>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</si>
  <si>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</si>
  <si>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</si>
  <si>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</si>
  <si>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</si>
  <si>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</si>
  <si>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</si>
  <si>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</si>
  <si>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</si>
  <si>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</si>
  <si>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</si>
  <si>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</si>
  <si>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</si>
  <si>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</si>
  <si>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</si>
  <si>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</si>
  <si>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</si>
  <si>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</si>
  <si>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</si>
  <si>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</si>
  <si>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</si>
  <si>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</si>
  <si>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</si>
  <si>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</si>
  <si>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</si>
  <si>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</si>
  <si>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</si>
  <si>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</si>
  <si>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</si>
  <si>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</si>
  <si>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</si>
  <si>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</si>
  <si>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</si>
  <si>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</si>
  <si>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</si>
  <si>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</si>
  <si>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</si>
  <si>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</si>
  <si>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</si>
  <si>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</si>
  <si>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</si>
  <si>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</si>
  <si>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</si>
  <si>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</si>
  <si>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</si>
  <si>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</si>
  <si>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</si>
  <si>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</si>
  <si>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</si>
  <si>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</si>
  <si>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</si>
  <si>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</si>
  <si>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</si>
  <si>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</si>
  <si>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</si>
  <si>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</si>
  <si>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</si>
  <si>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</si>
  <si>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</si>
  <si>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</si>
  <si>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</si>
  <si>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</si>
  <si>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</si>
  <si>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</si>
  <si>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</si>
  <si>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</si>
  <si>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</si>
  <si>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</si>
  <si>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</si>
  <si>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</si>
  <si>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</si>
  <si>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</si>
  <si>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</si>
  <si>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</si>
  <si>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</si>
  <si>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</si>
  <si>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</si>
  <si>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</si>
  <si>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</si>
  <si>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</si>
  <si>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</si>
  <si>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</si>
  <si>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</si>
  <si>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</si>
  <si>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</si>
  <si>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</si>
  <si>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</si>
  <si>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</si>
  <si>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</si>
  <si>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</si>
  <si>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</si>
  <si>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</si>
  <si>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</si>
  <si>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</si>
  <si>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</si>
  <si>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</si>
  <si>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</si>
  <si>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</si>
  <si>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</si>
  <si>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</si>
  <si>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</si>
  <si>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</si>
  <si>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</si>
  <si>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</si>
  <si>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</si>
  <si>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</si>
  <si>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</si>
  <si>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</si>
  <si>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</si>
  <si>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</si>
  <si>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</si>
  <si>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</si>
  <si>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</si>
  <si>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</si>
  <si>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</si>
  <si>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</si>
  <si>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</si>
  <si>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</si>
  <si>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</si>
  <si>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</si>
  <si>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</si>
  <si>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</si>
  <si>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</si>
  <si>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</si>
  <si>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</si>
  <si>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</si>
  <si>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</si>
  <si>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</si>
  <si>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</si>
  <si>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</si>
  <si>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</si>
  <si>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</si>
  <si>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</si>
  <si>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</si>
  <si>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</si>
  <si>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</si>
  <si>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</si>
  <si>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</si>
  <si>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</si>
  <si>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</si>
  <si>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</si>
  <si>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</si>
  <si>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</si>
  <si>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</si>
  <si>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</si>
  <si>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</si>
  <si>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</si>
  <si>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</si>
  <si>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</si>
  <si>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</si>
  <si>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</si>
  <si>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</si>
  <si>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</si>
  <si>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</si>
  <si>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</si>
  <si>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</si>
  <si>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</si>
  <si>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</si>
  <si>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</si>
  <si>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</si>
  <si>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</si>
  <si>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</si>
  <si>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</si>
  <si>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</si>
  <si>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</si>
  <si>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</si>
  <si>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</si>
  <si>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</si>
  <si>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</si>
  <si>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</si>
  <si>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</si>
  <si>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</si>
  <si>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</si>
  <si>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</si>
  <si>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</si>
  <si>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</si>
  <si>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</si>
  <si>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</si>
  <si>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</si>
  <si>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</si>
  <si>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</si>
  <si>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</si>
  <si>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</si>
  <si>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</si>
  <si>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</si>
  <si>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</si>
  <si>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</si>
  <si>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</si>
  <si>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</si>
  <si>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</si>
  <si>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</si>
  <si>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</si>
  <si>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</si>
  <si>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</si>
  <si>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</si>
  <si>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</si>
  <si>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</si>
  <si>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</si>
  <si>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</si>
  <si>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</si>
  <si>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</si>
  <si>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</si>
  <si>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</si>
  <si>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</si>
  <si>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</si>
  <si>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</si>
  <si>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</si>
  <si>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</si>
  <si>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</si>
  <si>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</si>
  <si>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</si>
  <si>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</si>
  <si>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</si>
  <si>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</si>
  <si>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</si>
  <si>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</si>
  <si>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</si>
  <si>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</si>
  <si>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</si>
  <si>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</si>
  <si>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</si>
  <si>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</si>
  <si>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</si>
  <si>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</si>
  <si>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</si>
  <si>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</si>
  <si>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</si>
  <si>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</si>
  <si>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</si>
  <si>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</si>
  <si>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</si>
  <si>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</si>
  <si>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</si>
  <si>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</si>
  <si>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</si>
  <si>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</si>
  <si>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</si>
  <si>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</si>
  <si>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</si>
  <si>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</si>
  <si>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</si>
  <si>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</si>
  <si>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</si>
  <si>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</si>
  <si>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</si>
  <si>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</si>
  <si>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</si>
  <si>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</si>
  <si>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</si>
  <si>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</si>
  <si>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</si>
  <si>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</si>
  <si>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</si>
  <si>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</si>
  <si>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</si>
  <si>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</si>
  <si>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</si>
  <si>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</si>
  <si>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</si>
  <si>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</si>
  <si>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</si>
  <si>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</si>
  <si>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</si>
  <si>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</si>
  <si>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</si>
  <si>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</si>
  <si>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</si>
  <si>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</si>
  <si>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</si>
  <si>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</si>
  <si>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</si>
  <si>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</si>
  <si>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</si>
  <si>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</si>
  <si>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</si>
  <si>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</si>
  <si>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</si>
  <si>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</si>
  <si>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</si>
  <si>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</si>
  <si>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</si>
  <si>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</si>
  <si>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</si>
  <si>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</si>
  <si>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</si>
  <si>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</si>
  <si>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</si>
  <si>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</si>
  <si>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</si>
  <si>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</si>
  <si>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</si>
  <si>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</si>
  <si>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</si>
  <si>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</si>
  <si>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</si>
  <si>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</si>
  <si>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</si>
  <si>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</si>
  <si>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</si>
  <si>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</si>
  <si>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</si>
  <si>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</si>
  <si>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</si>
  <si>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</si>
  <si>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</si>
  <si>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</si>
  <si>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</si>
  <si>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</si>
  <si>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</si>
  <si>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</si>
  <si>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</si>
  <si>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</si>
  <si>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</si>
  <si>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</si>
  <si>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</si>
  <si>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</si>
  <si>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</si>
  <si>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</si>
  <si>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</si>
  <si>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</si>
  <si>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</si>
  <si>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</si>
  <si>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</si>
  <si>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</si>
  <si>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</si>
  <si>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</si>
  <si>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</si>
  <si>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</si>
  <si>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</si>
  <si>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</si>
  <si>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</si>
  <si>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</si>
  <si>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</si>
  <si>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</si>
  <si>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</si>
  <si>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</si>
  <si>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</si>
  <si>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</si>
  <si>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</si>
  <si>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</si>
  <si>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</si>
  <si>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</si>
  <si>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</si>
  <si>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</si>
  <si>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</si>
  <si>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</si>
  <si>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</si>
  <si>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</si>
  <si>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</si>
  <si>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</si>
  <si>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</si>
  <si>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</si>
  <si>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</si>
  <si>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</si>
  <si>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</si>
  <si>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</si>
  <si>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</si>
  <si>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</si>
  <si>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</si>
  <si>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</si>
  <si>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</si>
  <si>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</si>
  <si>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</si>
  <si>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</si>
  <si>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</si>
  <si>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</si>
  <si>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</si>
  <si>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</si>
  <si>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</si>
  <si>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</si>
  <si>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</si>
  <si>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</si>
  <si>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</si>
  <si>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</si>
  <si>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</si>
  <si>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</si>
  <si>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</si>
  <si>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</si>
  <si>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</si>
  <si>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</si>
  <si>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</si>
  <si>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</si>
  <si>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</si>
  <si>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</si>
  <si>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</si>
  <si>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</si>
  <si>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</si>
  <si>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</si>
  <si>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</si>
  <si>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</si>
  <si>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</si>
  <si>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</si>
  <si>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</si>
  <si>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</si>
  <si>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</si>
  <si>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</si>
  <si>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</si>
  <si>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</si>
  <si>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</si>
  <si>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</si>
  <si>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</si>
  <si>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</si>
  <si>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</si>
  <si>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</si>
  <si>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</si>
  <si>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</si>
  <si>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</si>
  <si>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</si>
  <si>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</si>
  <si>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</si>
  <si>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</si>
  <si>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</si>
  <si>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</si>
  <si>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</si>
  <si>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</si>
  <si>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</si>
  <si>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</si>
  <si>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</si>
  <si>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</si>
  <si>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</si>
  <si>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</si>
  <si>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</si>
  <si>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</si>
  <si>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</si>
  <si>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</si>
  <si>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</si>
  <si>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</si>
  <si>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</si>
  <si>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</si>
  <si>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</si>
  <si>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</si>
  <si>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</si>
  <si>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</si>
  <si>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</si>
  <si>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</si>
  <si>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</si>
  <si>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</si>
  <si>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</si>
  <si>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</si>
  <si>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</si>
  <si>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</si>
  <si>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</si>
  <si>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</si>
  <si>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</si>
  <si>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</si>
  <si>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</si>
  <si>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</si>
  <si>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</si>
  <si>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</si>
  <si>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</si>
  <si>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</si>
  <si>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</si>
  <si>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</si>
  <si>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</si>
  <si>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</si>
  <si>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</si>
  <si>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</si>
  <si>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</si>
  <si>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</si>
  <si>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</si>
  <si>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</si>
  <si>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</si>
  <si>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</si>
  <si>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</si>
  <si>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</si>
  <si>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</si>
  <si>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</si>
  <si>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</si>
  <si>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</si>
  <si>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</si>
  <si>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</si>
  <si>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</si>
  <si>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</si>
  <si>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</si>
  <si>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</si>
  <si>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</si>
  <si>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</si>
  <si>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</si>
  <si>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</si>
  <si>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</si>
  <si>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</si>
  <si>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</si>
  <si>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</si>
  <si>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</si>
  <si>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</si>
  <si>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</si>
  <si>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</si>
  <si>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</si>
  <si>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</si>
  <si>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</si>
  <si>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</si>
  <si>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</si>
  <si>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</si>
  <si>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</si>
  <si>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</si>
  <si>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</si>
  <si>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</si>
  <si>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</si>
  <si>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</si>
  <si>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</si>
  <si>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</si>
  <si>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</si>
  <si>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</si>
  <si>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</si>
  <si>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</si>
  <si>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</si>
  <si>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</si>
  <si>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</si>
  <si>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</si>
  <si>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</si>
  <si>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</si>
  <si>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</si>
  <si>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</si>
  <si>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</si>
  <si>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</si>
  <si>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</si>
  <si>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</si>
  <si>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</si>
  <si>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</si>
  <si>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</si>
  <si>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</si>
  <si>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</si>
  <si>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</si>
  <si>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</si>
  <si>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</si>
  <si>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</si>
  <si>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</si>
  <si>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</si>
  <si>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</si>
  <si>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</si>
  <si>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</si>
  <si>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</si>
  <si>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</si>
  <si>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</si>
  <si>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</si>
  <si>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</si>
  <si>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</si>
  <si>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</si>
  <si>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</si>
  <si>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</si>
  <si>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</si>
  <si>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</si>
  <si>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</si>
  <si>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</si>
  <si>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</si>
  <si>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</si>
  <si>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</si>
  <si>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</si>
  <si>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</si>
  <si>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</si>
  <si>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</si>
  <si>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</si>
  <si>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</si>
  <si>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</si>
  <si>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</si>
  <si>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</si>
  <si>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</si>
  <si>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</si>
  <si>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</si>
  <si>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</si>
  <si>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</si>
  <si>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</si>
  <si>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</si>
  <si>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</si>
  <si>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</si>
  <si>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</si>
  <si>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</si>
  <si>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</si>
  <si>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</si>
  <si>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</si>
  <si>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</si>
  <si>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</si>
  <si>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</si>
  <si>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</si>
  <si>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</si>
  <si>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</si>
  <si>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</si>
  <si>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</si>
  <si>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</si>
  <si>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</si>
  <si>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</si>
  <si>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</si>
  <si>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</si>
  <si>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</si>
  <si>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</si>
  <si>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</si>
  <si>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</si>
  <si>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</si>
  <si>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</si>
  <si>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</si>
  <si>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</si>
  <si>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</si>
  <si>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</si>
  <si>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</si>
  <si>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</si>
  <si>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</si>
  <si>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</si>
  <si>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</si>
  <si>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</si>
  <si>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</si>
  <si>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</si>
  <si>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</si>
  <si>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</si>
  <si>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</si>
  <si>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</si>
  <si>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</si>
  <si>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</si>
  <si>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</si>
  <si>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</si>
  <si>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</si>
  <si>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</si>
  <si>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</si>
  <si>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</si>
  <si>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</si>
  <si>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</si>
  <si>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</si>
  <si>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</si>
  <si>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</si>
  <si>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</si>
  <si>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</si>
  <si>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</si>
  <si>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</si>
  <si>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</si>
  <si>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</si>
  <si>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</si>
  <si>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</si>
  <si>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</si>
  <si>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</si>
  <si>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</si>
  <si>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</si>
  <si>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</si>
  <si>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</si>
  <si>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</si>
  <si>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</si>
  <si>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</si>
  <si>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</si>
  <si>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</si>
  <si>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</si>
  <si>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</si>
  <si>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</si>
  <si>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</si>
  <si>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</si>
  <si>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</si>
  <si>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</si>
  <si>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</si>
  <si>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</si>
  <si>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</si>
  <si>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</si>
  <si>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</si>
  <si>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</si>
  <si>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</si>
  <si>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</si>
  <si>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</si>
  <si>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</si>
  <si>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</si>
  <si>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</si>
  <si>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</si>
  <si>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</si>
  <si>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</si>
  <si>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</si>
  <si>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</si>
  <si>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</si>
  <si>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</si>
  <si>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</si>
  <si>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</si>
  <si>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</si>
  <si>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</si>
  <si>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</si>
  <si>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</si>
  <si>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</si>
  <si>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</si>
  <si>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</si>
  <si>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</si>
  <si>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</si>
  <si>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</si>
  <si>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</si>
  <si>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</si>
  <si>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</si>
  <si>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</si>
  <si>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</si>
  <si>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</si>
  <si>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</si>
  <si>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</si>
  <si>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</si>
  <si>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</si>
  <si>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</si>
  <si>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</si>
  <si>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</si>
  <si>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</si>
  <si>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</si>
  <si>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</si>
  <si>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</si>
  <si>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</si>
  <si>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</si>
  <si>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</si>
  <si>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</si>
  <si>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</si>
  <si>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</si>
  <si>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</si>
  <si>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</si>
  <si>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</si>
  <si>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</si>
  <si>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</si>
  <si>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</si>
  <si>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</si>
  <si>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</si>
  <si>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</si>
  <si>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</si>
  <si>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</si>
  <si>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</si>
  <si>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</si>
  <si>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</si>
  <si>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</si>
  <si>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</si>
  <si>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</si>
  <si>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</si>
  <si>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</si>
  <si>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</si>
  <si>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</si>
  <si>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</si>
  <si>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</si>
  <si>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</si>
  <si>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</si>
  <si>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</si>
  <si>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</si>
  <si>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</si>
  <si>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</si>
  <si>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</si>
  <si>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</si>
  <si>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</si>
  <si>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</si>
  <si>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</si>
  <si>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</si>
  <si>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</si>
  <si>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</si>
  <si>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</si>
  <si>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</si>
  <si>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</si>
  <si>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</si>
  <si>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</si>
  <si>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</si>
  <si>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</si>
  <si>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</si>
  <si>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</si>
  <si>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</si>
  <si>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</si>
  <si>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</si>
  <si>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</si>
  <si>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</si>
  <si>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</si>
  <si>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</si>
  <si>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</si>
  <si>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</si>
  <si>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</si>
  <si>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</si>
  <si>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</si>
  <si>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</si>
  <si>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</si>
  <si>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</si>
  <si>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</si>
  <si>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</si>
  <si>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</si>
  <si>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</si>
  <si>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</si>
  <si>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</si>
  <si>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</si>
  <si>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</si>
  <si>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</si>
  <si>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</si>
  <si>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</si>
  <si>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</si>
  <si>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</si>
  <si>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</si>
  <si>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</si>
  <si>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</si>
  <si>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</si>
  <si>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</si>
  <si>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</si>
  <si>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</si>
  <si>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</si>
  <si>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</si>
  <si>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</si>
  <si>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</si>
  <si>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</si>
  <si>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</si>
  <si>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</si>
  <si>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</si>
  <si>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</si>
  <si>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</si>
  <si>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</si>
  <si>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</si>
  <si>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</si>
  <si>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</si>
  <si>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</si>
  <si>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</si>
  <si>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</si>
  <si>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</si>
  <si>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</si>
  <si>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</si>
  <si>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</si>
  <si>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</si>
  <si>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</si>
  <si>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</si>
  <si>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</si>
  <si>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</si>
  <si>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</si>
  <si>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</si>
  <si>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</si>
  <si>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</si>
  <si>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</si>
  <si>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</si>
  <si>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</si>
  <si>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</si>
  <si>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</si>
  <si>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</si>
  <si>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</si>
  <si>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</si>
  <si>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</si>
  <si>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</si>
  <si>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</si>
  <si>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</si>
  <si>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</si>
  <si>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</si>
  <si>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</si>
  <si>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</si>
  <si>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</si>
  <si>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</si>
  <si>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</si>
  <si>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</si>
  <si>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</si>
  <si>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</si>
  <si>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</si>
  <si>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</si>
  <si>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</si>
  <si>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</si>
  <si>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</si>
  <si>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</si>
  <si>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</si>
  <si>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</si>
  <si>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</si>
  <si>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</si>
  <si>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</si>
  <si>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</si>
  <si>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</si>
  <si>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</si>
  <si>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</si>
  <si>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</si>
  <si>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</si>
  <si>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</si>
  <si>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</si>
  <si>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</si>
  <si>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</si>
  <si>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</si>
  <si>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</si>
  <si>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</si>
  <si>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</si>
  <si>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</si>
  <si>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</si>
  <si>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</si>
  <si>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</si>
  <si>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</si>
  <si>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</si>
  <si>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</si>
  <si>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</si>
  <si>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</si>
  <si>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</si>
  <si>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</si>
  <si>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</si>
  <si>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</si>
  <si>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</si>
  <si>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</si>
  <si>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</si>
  <si>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</si>
  <si>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</si>
  <si>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</si>
  <si>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</si>
  <si>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</si>
  <si>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</si>
  <si>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</si>
  <si>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</si>
  <si>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</si>
  <si>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</si>
  <si>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</si>
  <si>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</si>
  <si>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</si>
  <si>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</si>
  <si>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</si>
  <si>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</si>
  <si>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</si>
  <si>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</si>
  <si>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</si>
  <si>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</si>
  <si>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</si>
  <si>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</si>
  <si>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</si>
  <si>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</si>
  <si>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</si>
  <si>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</si>
  <si>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</si>
  <si>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</si>
  <si>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</si>
  <si>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</si>
  <si>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</si>
  <si>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</si>
  <si>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</si>
  <si>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</si>
  <si>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</si>
  <si>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</si>
  <si>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</si>
  <si>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</si>
  <si>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</si>
  <si>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</si>
  <si>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</si>
  <si>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</si>
  <si>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</si>
  <si>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</si>
  <si>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</si>
  <si>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</si>
  <si>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</si>
  <si>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</si>
  <si>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</si>
  <si>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</si>
  <si>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</si>
  <si>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</si>
  <si>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</si>
  <si>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</si>
  <si>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</si>
  <si>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</si>
  <si>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</si>
  <si>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</si>
  <si>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</si>
  <si>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</si>
  <si>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</si>
  <si>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</si>
  <si>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</si>
  <si>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</si>
  <si>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</si>
  <si>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</si>
  <si>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</si>
  <si>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</si>
  <si>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</si>
  <si>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</si>
  <si>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</si>
  <si>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</si>
  <si>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</si>
  <si>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</si>
  <si>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</si>
  <si>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</si>
  <si>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</si>
  <si>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</si>
  <si>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</si>
  <si>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</si>
  <si>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</si>
  <si>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</si>
  <si>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</si>
  <si>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</si>
  <si>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</si>
  <si>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</si>
  <si>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</si>
  <si>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</si>
  <si>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</si>
  <si>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</si>
  <si>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</si>
  <si>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</si>
  <si>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</si>
  <si>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</si>
  <si>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</si>
  <si>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</si>
  <si>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</si>
  <si>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</si>
  <si>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</si>
  <si>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</si>
  <si>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</si>
  <si>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</si>
  <si>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</si>
  <si>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</si>
  <si>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</si>
  <si>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</si>
  <si>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</si>
  <si>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</si>
  <si>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</si>
  <si>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</si>
  <si>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</si>
  <si>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</si>
  <si>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</si>
  <si>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</si>
  <si>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</si>
  <si>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</si>
  <si>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</si>
  <si>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</si>
  <si>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</si>
  <si>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</si>
  <si>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</si>
  <si>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</si>
  <si>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</si>
  <si>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</si>
  <si>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</si>
  <si>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</si>
  <si>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</si>
  <si>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</si>
  <si>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</si>
  <si>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</si>
  <si>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</si>
  <si>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</si>
  <si>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</si>
  <si>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</si>
  <si>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</si>
  <si>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</si>
  <si>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</si>
  <si>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</si>
  <si>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</si>
  <si>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</si>
  <si>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</si>
  <si>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</si>
  <si>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</si>
  <si>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</si>
  <si>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</si>
  <si>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</si>
  <si>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</si>
  <si>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</si>
  <si>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</si>
  <si>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</si>
  <si>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</si>
  <si>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</si>
  <si>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</si>
  <si>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</si>
  <si>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</si>
  <si>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</si>
  <si>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</si>
  <si>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</si>
  <si>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</si>
  <si>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</si>
  <si>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</si>
  <si>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</si>
  <si>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</si>
  <si>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</si>
  <si>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</si>
  <si>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</si>
  <si>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</si>
  <si>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</si>
  <si>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</si>
  <si>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</si>
  <si>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</si>
  <si>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</si>
  <si>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</si>
  <si>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</si>
  <si>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</si>
  <si>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</si>
  <si>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</si>
  <si>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</si>
  <si>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</si>
  <si>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</si>
  <si>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</si>
  <si>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</si>
  <si>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</si>
  <si>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</si>
  <si>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</si>
  <si>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</si>
  <si>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</si>
  <si>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</si>
  <si>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</si>
  <si>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</si>
  <si>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</si>
  <si>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</si>
  <si>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</si>
  <si>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</si>
  <si>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</si>
  <si>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</si>
  <si>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</si>
  <si>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</si>
  <si>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</si>
  <si>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</si>
  <si>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</si>
  <si>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</si>
  <si>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</si>
  <si>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</si>
  <si>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</si>
  <si>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</si>
  <si>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</si>
  <si>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</si>
  <si>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</si>
  <si>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</si>
  <si>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</si>
  <si>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</si>
  <si>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</si>
  <si>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</si>
  <si>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</si>
  <si>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</si>
  <si>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</si>
  <si>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</si>
  <si>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</si>
  <si>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</si>
  <si>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</si>
  <si>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</si>
  <si>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</si>
  <si>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</si>
  <si>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</si>
  <si>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</si>
  <si>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</si>
  <si>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</si>
  <si>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</si>
  <si>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</si>
  <si>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</si>
  <si>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</si>
  <si>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</si>
  <si>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</si>
  <si>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</si>
  <si>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</si>
  <si>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</si>
  <si>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</si>
  <si>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</si>
  <si>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</si>
  <si>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</si>
  <si>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</si>
  <si>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</si>
  <si>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</si>
  <si>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</si>
  <si>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</si>
  <si>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</si>
  <si>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</si>
  <si>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</si>
  <si>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</si>
  <si>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</si>
  <si>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</si>
  <si>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</si>
  <si>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</si>
  <si>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</si>
  <si>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</si>
  <si>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</si>
  <si>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</si>
  <si>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</si>
  <si>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</si>
  <si>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</si>
  <si>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</si>
  <si>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</si>
  <si>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</si>
  <si>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</si>
  <si>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</si>
  <si>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</si>
  <si>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</si>
  <si>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</si>
  <si>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</si>
  <si>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</si>
  <si>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</si>
  <si>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</si>
  <si>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</si>
  <si>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</si>
  <si>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</si>
  <si>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</si>
  <si>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</si>
  <si>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</si>
  <si>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</si>
  <si>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</si>
  <si>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</si>
  <si>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</si>
  <si>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</si>
  <si>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</si>
  <si>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</si>
  <si>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</si>
  <si>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</si>
  <si>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</si>
  <si>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</si>
  <si>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</si>
  <si>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</si>
  <si>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</si>
  <si>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</si>
  <si>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</si>
  <si>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</si>
  <si>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</si>
  <si>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</si>
  <si>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</si>
  <si>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</si>
  <si>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</si>
  <si>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</si>
  <si>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</si>
  <si>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</si>
  <si>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</si>
  <si>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</si>
  <si>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</si>
  <si>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</si>
  <si>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</si>
  <si>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</si>
  <si>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</si>
  <si>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</si>
  <si>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</si>
  <si>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</si>
  <si>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</si>
  <si>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</si>
  <si>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</si>
  <si>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</si>
  <si>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</si>
  <si>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</si>
  <si>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</si>
  <si>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</si>
  <si>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</si>
  <si>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</si>
  <si>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</si>
  <si>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</si>
  <si>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</si>
  <si>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</si>
  <si>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</si>
  <si>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</si>
  <si>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</si>
  <si>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</si>
  <si>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</si>
  <si>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</si>
  <si>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</si>
  <si>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</si>
  <si>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</si>
  <si>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</si>
  <si>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</si>
  <si>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</si>
  <si>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</si>
  <si>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</si>
  <si>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</si>
  <si>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</si>
  <si>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</si>
  <si>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</si>
  <si>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</si>
  <si>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</si>
  <si>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</si>
  <si>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</si>
  <si>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</si>
  <si>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</si>
  <si>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</si>
  <si>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</si>
  <si>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</si>
  <si>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</si>
  <si>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</si>
  <si>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</si>
  <si>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</si>
  <si>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</si>
  <si>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</si>
  <si>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</si>
  <si>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</si>
  <si>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</si>
  <si>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</si>
  <si>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</si>
  <si>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</si>
  <si>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</si>
  <si>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</si>
  <si>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</si>
  <si>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</si>
  <si>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</si>
  <si>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</si>
  <si>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</si>
  <si>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</si>
  <si>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</si>
  <si>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</si>
  <si>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</si>
  <si>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</si>
  <si>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</si>
  <si>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</si>
  <si>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</si>
  <si>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</si>
  <si>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</si>
  <si>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</si>
  <si>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</si>
  <si>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</si>
  <si>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</si>
  <si>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</si>
  <si>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</si>
  <si>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</si>
  <si>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</si>
  <si>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</si>
  <si>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</si>
  <si>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</si>
  <si>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</si>
  <si>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</si>
  <si>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</si>
  <si>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</si>
  <si>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</si>
  <si>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</si>
  <si>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</si>
  <si>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</si>
  <si>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</si>
  <si>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</si>
  <si>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</si>
  <si>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</si>
  <si>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</si>
  <si>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</si>
  <si>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</si>
  <si>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</si>
  <si>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</si>
  <si>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</si>
  <si>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</si>
  <si>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</si>
  <si>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</si>
  <si>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</si>
  <si>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</si>
  <si>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</si>
  <si>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</si>
  <si>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</si>
  <si>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</si>
  <si>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</si>
  <si>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</si>
  <si>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</si>
  <si>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</si>
  <si>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</si>
  <si>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</si>
  <si>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</si>
  <si>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</si>
  <si>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</si>
  <si>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</si>
  <si>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</si>
  <si>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</si>
  <si>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</si>
  <si>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</si>
  <si>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</si>
  <si>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</si>
  <si>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</si>
  <si>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</si>
  <si>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</si>
  <si>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</si>
  <si>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</si>
  <si>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</si>
  <si>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</si>
  <si>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</si>
  <si>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</si>
  <si>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</si>
  <si>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</si>
  <si>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</si>
  <si>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</si>
  <si>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</si>
  <si>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</si>
  <si>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</si>
  <si>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</si>
  <si>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</si>
  <si>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</si>
  <si>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</si>
  <si>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</si>
  <si>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</si>
  <si>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</si>
  <si>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</si>
  <si>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</si>
  <si>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</si>
  <si>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</si>
  <si>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</si>
  <si>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</si>
  <si>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</si>
  <si>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</si>
  <si>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</si>
  <si>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</si>
  <si>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</si>
  <si>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</si>
  <si>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</si>
  <si>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</si>
  <si>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</si>
  <si>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</si>
  <si>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</si>
  <si>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</si>
  <si>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</si>
  <si>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</si>
  <si>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</si>
  <si>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</si>
  <si>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</si>
  <si>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</si>
  <si>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</si>
  <si>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</si>
  <si>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</si>
  <si>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</si>
  <si>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</si>
  <si>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</si>
  <si>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</si>
  <si>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</si>
  <si>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</si>
  <si>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</si>
  <si>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</si>
  <si>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</si>
  <si>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</si>
  <si>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</si>
  <si>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</si>
  <si>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</si>
  <si>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</si>
  <si>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</si>
  <si>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</si>
  <si>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</si>
  <si>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</si>
  <si>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</si>
  <si>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</si>
  <si>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</si>
  <si>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</si>
  <si>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</si>
  <si>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</si>
  <si>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</si>
  <si>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</si>
  <si>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</si>
  <si>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</si>
  <si>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</si>
  <si>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</si>
  <si>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</si>
  <si>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</si>
  <si>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</si>
  <si>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</si>
  <si>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</si>
  <si>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</si>
  <si>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</si>
  <si>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</si>
  <si>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</si>
  <si>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</si>
  <si>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</si>
  <si>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</si>
  <si>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</si>
  <si>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</si>
  <si>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</si>
  <si>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</si>
  <si>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</si>
  <si>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</si>
  <si>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</si>
  <si>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</si>
  <si>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</si>
  <si>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</si>
  <si>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</si>
  <si>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</si>
  <si>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</si>
  <si>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</si>
  <si>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</si>
  <si>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</si>
  <si>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</si>
  <si>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</si>
  <si>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</si>
  <si>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</si>
  <si>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</si>
  <si>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</si>
  <si>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</si>
  <si>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</si>
  <si>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</si>
  <si>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</si>
  <si>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</si>
  <si>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</si>
  <si>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</si>
  <si>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</si>
  <si>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</si>
  <si>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</si>
  <si>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</si>
  <si>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</si>
  <si>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</si>
  <si>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</si>
  <si>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</si>
  <si>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</si>
  <si>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</si>
  <si>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</si>
  <si>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</si>
  <si>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</si>
  <si>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</si>
  <si>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</si>
  <si>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</si>
  <si>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</si>
  <si>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</si>
  <si>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</si>
  <si>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</si>
  <si>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</si>
  <si>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</si>
  <si>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</si>
  <si>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</si>
  <si>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</si>
  <si>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</si>
  <si>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</si>
  <si>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</si>
  <si>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</si>
  <si>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</si>
  <si>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</si>
  <si>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</si>
  <si>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</si>
  <si>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</si>
  <si>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</si>
  <si>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</si>
  <si>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</si>
  <si>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</si>
  <si>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</si>
  <si>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</si>
  <si>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</si>
  <si>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</si>
  <si>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</si>
  <si>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</si>
  <si>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</si>
  <si>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</si>
  <si>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</si>
  <si>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</si>
  <si>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</si>
  <si>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</si>
  <si>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</si>
  <si>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</si>
  <si>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</si>
  <si>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</si>
  <si>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</si>
  <si>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</si>
  <si>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</si>
  <si>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</si>
  <si>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</si>
  <si>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</si>
  <si>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</si>
  <si>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</si>
  <si>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</si>
  <si>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</si>
  <si>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</si>
  <si>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</si>
  <si>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</si>
  <si>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</si>
  <si>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</si>
  <si>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</si>
  <si>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</si>
  <si>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</si>
  <si>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</si>
  <si>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</si>
  <si>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</si>
  <si>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</si>
  <si>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</si>
  <si>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</si>
  <si>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</si>
  <si>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</si>
  <si>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</si>
  <si>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</si>
  <si>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</si>
  <si>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</si>
  <si>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</si>
  <si>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</si>
  <si>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</si>
  <si>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</si>
  <si>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</si>
  <si>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</si>
  <si>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</si>
  <si>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</si>
  <si>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</si>
  <si>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</si>
  <si>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</si>
  <si>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</si>
  <si>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</si>
  <si>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</si>
  <si>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</si>
  <si>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</si>
  <si>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</si>
  <si>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</si>
  <si>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</si>
  <si>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</si>
  <si>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</si>
  <si>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</si>
  <si>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</si>
  <si>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</si>
  <si>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</si>
  <si>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</si>
  <si>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</si>
  <si>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</si>
  <si>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</si>
  <si>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</si>
  <si>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</si>
  <si>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</si>
  <si>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</si>
  <si>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</si>
  <si>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</si>
  <si>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</si>
  <si>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</si>
  <si>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</si>
  <si>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</si>
  <si>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</si>
  <si>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</si>
  <si>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</si>
  <si>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</si>
  <si>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</si>
  <si>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</si>
  <si>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</si>
  <si>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</si>
  <si>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</si>
  <si>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</si>
  <si>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</si>
  <si>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</si>
  <si>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</si>
  <si>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</si>
  <si>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</si>
  <si>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</si>
  <si>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</si>
  <si>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</si>
  <si>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</si>
  <si>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</si>
  <si>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</si>
  <si>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</si>
  <si>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</si>
  <si>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</si>
  <si>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</si>
  <si>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</si>
  <si>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</si>
  <si>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</si>
  <si>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</si>
  <si>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</si>
  <si>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</si>
  <si>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</si>
  <si>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</si>
  <si>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</si>
  <si>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</si>
  <si>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</si>
  <si>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</si>
  <si>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</si>
  <si>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</si>
  <si>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</si>
  <si>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</si>
  <si>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</si>
  <si>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</si>
  <si>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</si>
  <si>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</si>
  <si>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</si>
  <si>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</si>
  <si>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</si>
  <si>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</si>
  <si>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</si>
  <si>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</si>
  <si>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</si>
  <si>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</si>
  <si>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</si>
  <si>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</si>
  <si>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</si>
  <si>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</si>
  <si>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</si>
  <si>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</si>
  <si>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</si>
  <si>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</si>
  <si>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</si>
  <si>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</si>
  <si>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</si>
  <si>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</si>
  <si>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</si>
  <si>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</si>
  <si>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</si>
  <si>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</si>
  <si>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</si>
  <si>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</si>
  <si>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</si>
  <si>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</si>
  <si>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</si>
  <si>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</si>
  <si>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</si>
  <si>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</si>
  <si>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</si>
  <si>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</si>
  <si>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</si>
  <si>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</si>
  <si>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</si>
  <si>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</si>
  <si>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</si>
  <si>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</si>
  <si>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</si>
  <si>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</si>
  <si>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</si>
  <si>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</si>
  <si>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</si>
  <si>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</si>
  <si>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</si>
  <si>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</si>
  <si>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</si>
  <si>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</si>
  <si>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</si>
  <si>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</si>
  <si>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</si>
  <si>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</si>
  <si>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</si>
  <si>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</si>
  <si>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</si>
  <si>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</si>
  <si>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</si>
  <si>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</si>
  <si>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</si>
  <si>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</si>
  <si>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</si>
  <si>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</si>
  <si>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</si>
  <si>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</si>
  <si>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</si>
  <si>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</si>
  <si>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</si>
  <si>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</si>
  <si>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</si>
  <si>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</si>
  <si>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</si>
  <si>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</si>
  <si>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</si>
  <si>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</si>
  <si>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</si>
  <si>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</si>
  <si>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</si>
  <si>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</si>
  <si>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</si>
  <si>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</si>
  <si>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</si>
  <si>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</si>
  <si>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</si>
  <si>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</si>
  <si>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</si>
  <si>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</si>
  <si>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</si>
  <si>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</si>
  <si>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</si>
  <si>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</si>
  <si>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</si>
  <si>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</si>
  <si>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</si>
  <si>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</si>
  <si>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</si>
  <si>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</si>
  <si>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</si>
  <si>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</si>
  <si>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</si>
  <si>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</si>
  <si>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</si>
  <si>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</si>
  <si>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</si>
  <si>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</si>
  <si>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</si>
  <si>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</si>
  <si>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</si>
  <si>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</si>
  <si>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</si>
  <si>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</si>
  <si>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</si>
  <si>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</si>
  <si>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</si>
  <si>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</si>
  <si>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</si>
  <si>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</si>
  <si>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</si>
  <si>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</si>
  <si>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</si>
  <si>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</si>
  <si>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</si>
  <si>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</si>
  <si>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</si>
  <si>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</si>
  <si>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</si>
  <si>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</si>
  <si>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</si>
  <si>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</si>
  <si>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</si>
  <si>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</si>
  <si>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</si>
  <si>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</si>
  <si>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</si>
  <si>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</si>
  <si>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</si>
  <si>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</si>
  <si>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</si>
  <si>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</si>
  <si>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</si>
  <si>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</si>
  <si>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</si>
  <si>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</si>
  <si>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</si>
  <si>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</si>
  <si>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</si>
  <si>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</si>
  <si>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</si>
  <si>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</si>
  <si>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</si>
  <si>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</si>
  <si>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</si>
  <si>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</si>
  <si>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</si>
  <si>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</si>
  <si>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</si>
  <si>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</si>
  <si>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</si>
  <si>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</si>
  <si>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</si>
  <si>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</si>
  <si>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</si>
  <si>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</si>
  <si>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</si>
  <si>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</si>
  <si>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</si>
  <si>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</si>
  <si>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</si>
  <si>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</si>
  <si>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</si>
  <si>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</si>
  <si>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</si>
  <si>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</si>
  <si>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</si>
  <si>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</si>
  <si>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</si>
  <si>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</si>
  <si>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</si>
  <si>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</si>
  <si>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</si>
  <si>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</si>
  <si>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</si>
  <si>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</si>
  <si>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</si>
  <si>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</si>
  <si>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</si>
  <si>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</si>
  <si>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</si>
  <si>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</si>
  <si>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</si>
  <si>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</si>
  <si>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</si>
  <si>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</si>
  <si>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</si>
  <si>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</si>
  <si>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</si>
  <si>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</si>
  <si>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</si>
  <si>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</si>
  <si>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</si>
  <si>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</si>
  <si>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</si>
  <si>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</si>
  <si>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</si>
  <si>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</si>
  <si>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</si>
  <si>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</si>
  <si>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</si>
  <si>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</si>
  <si>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</si>
  <si>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</si>
  <si>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</si>
  <si>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</si>
  <si>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</si>
  <si>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</si>
  <si>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</si>
  <si>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</si>
  <si>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</si>
  <si>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</si>
  <si>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</si>
  <si>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</si>
  <si>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</si>
  <si>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</si>
  <si>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</si>
  <si>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</si>
  <si>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</si>
  <si>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</si>
  <si>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</si>
  <si>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</si>
  <si>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</si>
  <si>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</si>
  <si>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</si>
  <si>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</si>
  <si>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</si>
  <si>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</si>
  <si>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</si>
  <si>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</si>
  <si>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</si>
  <si>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</si>
  <si>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</si>
  <si>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</si>
  <si>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</si>
  <si>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</si>
  <si>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</si>
  <si>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</si>
  <si>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</si>
  <si>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</si>
  <si>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</si>
  <si>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</si>
  <si>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</si>
  <si>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</si>
  <si>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</si>
  <si>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</si>
  <si>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</si>
  <si>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</si>
  <si>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</si>
  <si>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</si>
  <si>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</si>
  <si>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</si>
  <si>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</si>
  <si>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</si>
  <si>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</si>
  <si>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</si>
  <si>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</si>
  <si>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</si>
  <si>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</si>
  <si>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</si>
  <si>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</si>
  <si>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</si>
  <si>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</si>
  <si>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</si>
  <si>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</si>
  <si>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</si>
  <si>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</si>
  <si>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</si>
  <si>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</si>
  <si>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</si>
  <si>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</si>
  <si>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</si>
  <si>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</si>
  <si>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</si>
  <si>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</si>
  <si>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</si>
  <si>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</si>
  <si>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</si>
  <si>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</si>
  <si>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</si>
  <si>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</si>
  <si>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</si>
  <si>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</si>
  <si>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</si>
  <si>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</si>
  <si>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</si>
  <si>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</si>
  <si>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</si>
  <si>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</si>
  <si>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</si>
  <si>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</si>
  <si>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</si>
  <si>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</si>
  <si>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</si>
  <si>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</si>
  <si>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</si>
  <si>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</si>
  <si>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</si>
  <si>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</si>
  <si>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</si>
  <si>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</si>
  <si>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</si>
  <si>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</si>
  <si>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</si>
  <si>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</si>
  <si>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</si>
  <si>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</si>
  <si>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</si>
  <si>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</si>
  <si>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</si>
  <si>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</si>
  <si>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</si>
  <si>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</si>
  <si>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</si>
  <si>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</si>
  <si>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</si>
  <si>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</si>
  <si>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</si>
  <si>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</si>
  <si>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</si>
  <si>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</si>
  <si>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</si>
  <si>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</si>
  <si>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</si>
  <si>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</si>
  <si>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</si>
  <si>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</si>
  <si>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</si>
  <si>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</si>
  <si>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</si>
  <si>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</si>
  <si>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</si>
  <si>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</si>
  <si>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</si>
  <si>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</si>
  <si>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</si>
  <si>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</si>
  <si>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</si>
  <si>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</si>
  <si>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</si>
  <si>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</si>
  <si>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</si>
  <si>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</si>
  <si>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</si>
  <si>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</si>
  <si>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</si>
  <si>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</si>
  <si>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</si>
  <si>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</si>
  <si>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</si>
  <si>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</si>
  <si>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</si>
  <si>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</si>
  <si>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</si>
  <si>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</si>
  <si>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</si>
  <si>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</si>
  <si>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</si>
  <si>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</si>
  <si>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</si>
  <si>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</si>
  <si>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</si>
  <si>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</si>
  <si>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</si>
  <si>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</si>
  <si>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</si>
  <si>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</si>
  <si>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</si>
  <si>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</si>
  <si>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</si>
  <si>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</si>
  <si>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</si>
  <si>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</si>
  <si>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</si>
  <si>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</si>
  <si>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</si>
  <si>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</si>
  <si>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</si>
  <si>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</si>
  <si>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</si>
  <si>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</si>
  <si>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</si>
  <si>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</si>
  <si>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</si>
  <si>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</si>
  <si>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</si>
  <si>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</si>
  <si>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</si>
  <si>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</si>
  <si>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</si>
  <si>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</si>
  <si>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</si>
  <si>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</si>
  <si>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</si>
  <si>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</si>
  <si>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</si>
  <si>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</si>
  <si>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</si>
  <si>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</si>
  <si>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</si>
  <si>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</si>
  <si>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</si>
  <si>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</si>
  <si>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</si>
  <si>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</si>
  <si>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</si>
  <si>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</si>
  <si>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</si>
  <si>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</si>
  <si>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</si>
  <si>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</si>
  <si>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</si>
  <si>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</si>
  <si>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</si>
  <si>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</si>
  <si>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</si>
  <si>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</si>
  <si>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</si>
  <si>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</si>
  <si>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</si>
  <si>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</si>
  <si>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</si>
  <si>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</si>
  <si>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</si>
  <si>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</si>
  <si>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</si>
  <si>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</si>
  <si>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</si>
  <si>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</si>
  <si>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</si>
  <si>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</si>
  <si>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</si>
  <si>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</si>
  <si>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</si>
  <si>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</si>
  <si>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</si>
  <si>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</si>
  <si>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</si>
  <si>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</si>
  <si>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</si>
  <si>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</si>
  <si>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</si>
  <si>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</si>
  <si>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</si>
  <si>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</si>
  <si>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</si>
  <si>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</si>
  <si>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</si>
  <si>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</si>
  <si>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</si>
  <si>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</si>
  <si>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</si>
  <si>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</si>
  <si>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</si>
  <si>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</si>
  <si>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</si>
  <si>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</si>
  <si>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</si>
  <si>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</si>
  <si>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</si>
  <si>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</si>
  <si>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</si>
  <si>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</si>
  <si>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</si>
  <si>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</si>
  <si>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</si>
  <si>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</si>
  <si>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</si>
  <si>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</si>
  <si>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</si>
  <si>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</si>
  <si>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</si>
  <si>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</si>
  <si>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</si>
  <si>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</si>
  <si>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</si>
  <si>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</si>
  <si>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</si>
  <si>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</si>
  <si>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</si>
  <si>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</si>
  <si>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</si>
  <si>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</si>
  <si>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</si>
  <si>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</si>
  <si>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</si>
  <si>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</si>
  <si>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</si>
  <si>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</si>
  <si>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</si>
  <si>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</si>
  <si>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</si>
  <si>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</si>
  <si>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</si>
  <si>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</si>
  <si>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</si>
  <si>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</si>
  <si>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</si>
  <si>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</si>
  <si>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</si>
  <si>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</si>
  <si>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</si>
  <si>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</si>
  <si>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</si>
  <si>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</si>
  <si>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</si>
  <si>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</si>
  <si>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</si>
  <si>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</si>
  <si>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</si>
  <si>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</si>
  <si>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</si>
  <si>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</si>
  <si>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</si>
  <si>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</si>
  <si>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</si>
  <si>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</si>
  <si>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</si>
  <si>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</si>
  <si>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</si>
  <si>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</si>
  <si>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</si>
  <si>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</si>
  <si>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</si>
  <si>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</si>
  <si>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</si>
  <si>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</si>
  <si>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</si>
  <si>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</si>
  <si>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</si>
  <si>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</si>
  <si>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</si>
  <si>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</si>
  <si>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</si>
  <si>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</si>
  <si>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</si>
  <si>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</si>
  <si>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</si>
  <si>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</si>
  <si>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</si>
  <si>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</si>
  <si>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</si>
  <si>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</si>
  <si>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</si>
  <si>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</si>
  <si>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</si>
  <si>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</si>
  <si>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</si>
  <si>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</si>
  <si>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</si>
  <si>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</si>
  <si>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</si>
  <si>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</si>
  <si>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</si>
  <si>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</si>
  <si>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</si>
  <si>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</si>
  <si>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</si>
  <si>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</si>
  <si>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</si>
  <si>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</si>
  <si>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</si>
  <si>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</si>
  <si>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</si>
  <si>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</si>
  <si>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</si>
  <si>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</si>
  <si>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</si>
  <si>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</si>
  <si>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</si>
  <si>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</si>
  <si>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</si>
  <si>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</si>
  <si>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</si>
  <si>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</si>
  <si>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</si>
  <si>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</si>
  <si>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</si>
  <si>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</si>
  <si>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</si>
  <si>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</si>
  <si>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</si>
  <si>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</si>
  <si>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</si>
  <si>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</si>
  <si>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</si>
  <si>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</si>
  <si>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</si>
  <si>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</si>
  <si>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</si>
  <si>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</si>
  <si>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</si>
  <si>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</si>
  <si>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</si>
  <si>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</si>
  <si>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</si>
  <si>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</si>
  <si>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</si>
  <si>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</si>
  <si>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</si>
  <si>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</si>
  <si>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</si>
  <si>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</si>
  <si>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</si>
  <si>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</si>
  <si>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</si>
  <si>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</si>
  <si>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</si>
  <si>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</si>
  <si>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</si>
  <si>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</si>
  <si>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</si>
  <si>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</si>
  <si>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</si>
  <si>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</si>
  <si>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</si>
  <si>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</si>
  <si>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</si>
  <si>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</si>
  <si>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</si>
  <si>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</si>
  <si>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</si>
  <si>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</si>
  <si>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</si>
  <si>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</si>
  <si>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</si>
  <si>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</si>
  <si>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</si>
  <si>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</si>
  <si>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</si>
  <si>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</si>
  <si>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</si>
  <si>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</si>
  <si>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</si>
  <si>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</si>
  <si>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</si>
  <si>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</si>
  <si>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</si>
  <si>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</si>
  <si>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</si>
  <si>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</si>
  <si>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</si>
  <si>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</si>
  <si>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</si>
  <si>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</si>
  <si>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</si>
  <si>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</si>
  <si>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</si>
  <si>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</si>
  <si>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</si>
  <si>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</si>
  <si>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</si>
  <si>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</si>
  <si>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</si>
  <si>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</si>
  <si>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</si>
  <si>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</si>
  <si>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</si>
  <si>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</si>
  <si>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</si>
  <si>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</si>
  <si>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</si>
  <si>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</si>
  <si>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</si>
  <si>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</si>
  <si>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</si>
  <si>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</si>
  <si>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</si>
  <si>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</si>
  <si>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</si>
  <si>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</si>
  <si>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</si>
  <si>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</si>
  <si>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</si>
  <si>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</si>
  <si>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</si>
  <si>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</si>
  <si>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</si>
  <si>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</si>
  <si>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</si>
  <si>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</si>
  <si>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</si>
  <si>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</si>
  <si>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</si>
  <si>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</si>
  <si>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</si>
  <si>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</si>
  <si>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</si>
  <si>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</si>
  <si>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</si>
  <si>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</si>
  <si>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</si>
  <si>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</si>
  <si>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</si>
  <si>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</si>
  <si>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</si>
  <si>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</si>
  <si>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</si>
  <si>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</si>
  <si>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</si>
  <si>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</si>
  <si>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</si>
  <si>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</si>
  <si>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</si>
  <si>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</si>
  <si>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</si>
  <si>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</si>
  <si>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</si>
  <si>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</si>
  <si>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</si>
  <si>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</si>
  <si>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</si>
  <si>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</si>
  <si>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</si>
  <si>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</si>
  <si>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</si>
  <si>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</si>
  <si>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</si>
  <si>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</si>
  <si>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</si>
  <si>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</si>
  <si>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</si>
  <si>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</si>
  <si>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</si>
  <si>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</si>
  <si>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</si>
  <si>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</si>
  <si>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</si>
  <si>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</si>
  <si>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</si>
  <si>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</si>
  <si>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</si>
  <si>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</si>
  <si>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</si>
  <si>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</si>
  <si>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</si>
  <si>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</si>
  <si>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</si>
  <si>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</si>
  <si>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</si>
  <si>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</si>
  <si>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</si>
  <si>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</si>
  <si>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</si>
  <si>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</si>
  <si>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</si>
  <si>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</si>
  <si>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</si>
  <si>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</si>
  <si>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</si>
  <si>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</si>
  <si>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</si>
  <si>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</si>
  <si>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</si>
  <si>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</si>
  <si>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</si>
  <si>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</si>
  <si>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</si>
  <si>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</si>
  <si>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</si>
  <si>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</si>
  <si>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</si>
  <si>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</si>
  <si>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</si>
  <si>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</si>
  <si>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</si>
  <si>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</si>
  <si>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</si>
  <si>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</si>
  <si>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</si>
  <si>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</si>
  <si>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</si>
  <si>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</si>
  <si>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</si>
  <si>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</si>
  <si>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</si>
  <si>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</si>
  <si>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</si>
  <si>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</si>
  <si>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</si>
  <si>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</si>
  <si>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</si>
  <si>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</si>
  <si>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</si>
  <si>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</si>
  <si>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</si>
  <si>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</si>
  <si>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</si>
  <si>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</si>
  <si>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</si>
  <si>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</si>
  <si>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</si>
  <si>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</si>
  <si>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</si>
  <si>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</si>
  <si>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</si>
  <si>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</si>
  <si>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</si>
  <si>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</si>
  <si>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</si>
  <si>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</si>
  <si>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</si>
  <si>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</si>
  <si>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</si>
  <si>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</si>
  <si>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</si>
  <si>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</si>
  <si>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</si>
  <si>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</si>
  <si>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</si>
  <si>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</si>
  <si>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</si>
  <si>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</si>
  <si>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</si>
  <si>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</si>
  <si>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</si>
  <si>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</si>
  <si>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</si>
  <si>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</si>
  <si>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</si>
  <si>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</si>
  <si>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</si>
  <si>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</si>
  <si>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</si>
  <si>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</si>
  <si>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</si>
  <si>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</si>
  <si>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</si>
  <si>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</si>
  <si>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</si>
  <si>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</si>
  <si>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</si>
  <si>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</si>
  <si>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</si>
  <si>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</si>
  <si>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</si>
  <si>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</si>
  <si>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</si>
  <si>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</si>
  <si>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</si>
  <si>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</si>
  <si>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</si>
  <si>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</si>
  <si>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</si>
  <si>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</si>
  <si>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</si>
  <si>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</si>
  <si>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</si>
  <si>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</si>
  <si>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</si>
  <si>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</si>
  <si>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</si>
  <si>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</si>
  <si>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</si>
  <si>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</si>
  <si>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</si>
  <si>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</si>
  <si>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</si>
  <si>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</si>
  <si>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</si>
  <si>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</si>
  <si>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</si>
  <si>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</si>
  <si>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</si>
  <si>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</si>
  <si>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</si>
  <si>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</si>
  <si>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</si>
  <si>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</si>
  <si>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</si>
  <si>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</si>
  <si>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</si>
  <si>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</si>
  <si>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</si>
  <si>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</si>
  <si>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</si>
  <si>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</si>
  <si>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</si>
  <si>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</si>
  <si>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</si>
  <si>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</si>
  <si>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</si>
  <si>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</si>
  <si>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</si>
  <si>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</si>
  <si>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</si>
  <si>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</si>
  <si>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</si>
  <si>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</si>
  <si>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</si>
  <si>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</si>
  <si>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</si>
  <si>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</si>
  <si>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</si>
  <si>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</si>
  <si>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</si>
  <si>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</si>
  <si>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</si>
  <si>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</si>
  <si>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</si>
  <si>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</si>
  <si>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</si>
  <si>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</si>
  <si>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</si>
  <si>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</si>
  <si>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</si>
  <si>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</si>
  <si>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</si>
  <si>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</si>
  <si>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</si>
  <si>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</si>
  <si>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</si>
  <si>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</si>
  <si>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</si>
  <si>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</si>
  <si>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</si>
  <si>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</si>
  <si>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</si>
  <si>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</si>
  <si>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</si>
  <si>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</si>
  <si>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</si>
  <si>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</si>
  <si>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</si>
  <si>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</si>
  <si>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</si>
  <si>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</si>
  <si>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</si>
  <si>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</si>
  <si>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</si>
  <si>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</si>
  <si>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</si>
  <si>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</si>
  <si>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</si>
  <si>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</si>
  <si>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</si>
  <si>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</si>
  <si>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</si>
  <si>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</si>
  <si>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</si>
  <si>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</si>
  <si>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</si>
  <si>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</si>
  <si>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</si>
  <si>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</si>
  <si>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</si>
  <si>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</si>
  <si>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</si>
  <si>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</si>
  <si>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</si>
  <si>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</si>
  <si>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</si>
  <si>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</si>
  <si>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</si>
  <si>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</si>
  <si>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</si>
  <si>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</si>
  <si>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</si>
  <si>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</si>
  <si>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</si>
  <si>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</si>
  <si>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</si>
  <si>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</si>
  <si>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</si>
  <si>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</si>
  <si>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</si>
  <si>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</si>
  <si>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</si>
  <si>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</si>
  <si>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</si>
  <si>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</si>
  <si>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</si>
  <si>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</si>
  <si>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</si>
  <si>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</si>
  <si>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</si>
  <si>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</si>
  <si>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</si>
  <si>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</si>
  <si>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</si>
  <si>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</si>
  <si>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</si>
  <si>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</si>
  <si>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</si>
  <si>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</si>
  <si>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</si>
  <si>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</si>
  <si>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</si>
  <si>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</si>
  <si>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</si>
  <si>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</si>
  <si>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</si>
  <si>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</si>
  <si>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</si>
  <si>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</si>
  <si>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</si>
  <si>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</si>
  <si>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</si>
  <si>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</si>
  <si>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</si>
  <si>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</si>
  <si>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</si>
  <si>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</si>
  <si>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</si>
  <si>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</si>
  <si>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</si>
  <si>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</si>
  <si>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</si>
  <si>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</si>
  <si>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</si>
  <si>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</si>
  <si>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</si>
  <si>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</si>
  <si>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</si>
  <si>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</si>
  <si>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</si>
  <si>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</si>
  <si>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</si>
  <si>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</si>
  <si>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</si>
  <si>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</si>
  <si>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</si>
  <si>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</si>
  <si>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</si>
  <si>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</si>
  <si>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</si>
  <si>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</si>
  <si>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</si>
  <si>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</si>
  <si>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</si>
  <si>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</si>
  <si>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</si>
  <si>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</si>
  <si>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</si>
  <si>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</si>
  <si>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</si>
  <si>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</si>
  <si>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</si>
  <si>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</si>
  <si>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</si>
  <si>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</si>
  <si>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</si>
  <si>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</si>
  <si>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</si>
  <si>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</si>
  <si>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</si>
  <si>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</si>
  <si>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</si>
  <si>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</si>
  <si>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</si>
  <si>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</si>
  <si>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</si>
  <si>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</si>
  <si>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</si>
  <si>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</si>
  <si>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</si>
  <si>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</si>
  <si>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</si>
  <si>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</si>
  <si>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</si>
  <si>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</si>
  <si>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</si>
  <si>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</si>
  <si>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</si>
  <si>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</si>
  <si>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</si>
  <si>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</si>
  <si>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</si>
  <si>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</si>
  <si>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</si>
  <si>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</si>
  <si>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</si>
  <si>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</si>
  <si>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</si>
  <si>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</si>
  <si>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</si>
  <si>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</si>
  <si>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</si>
  <si>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</si>
  <si>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</si>
  <si>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</si>
  <si>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</si>
  <si>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</si>
  <si>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</si>
  <si>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</si>
  <si>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</si>
  <si>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</si>
  <si>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</si>
  <si>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</si>
  <si>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</si>
  <si>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</si>
  <si>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</si>
  <si>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</si>
  <si>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</si>
  <si>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</si>
  <si>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</si>
  <si>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</si>
  <si>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</si>
  <si>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</si>
  <si>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</si>
  <si>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</si>
  <si>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</si>
  <si>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</si>
  <si>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</si>
  <si>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</si>
  <si>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</si>
  <si>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</si>
  <si>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</si>
  <si>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</si>
  <si>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</si>
  <si>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</si>
  <si>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</si>
  <si>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</si>
  <si>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</si>
  <si>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</si>
  <si>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</si>
  <si>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</si>
  <si>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</si>
  <si>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</si>
  <si>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</si>
  <si>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</si>
  <si>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</si>
  <si>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</si>
  <si>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</si>
  <si>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</si>
  <si>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</si>
  <si>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</si>
  <si>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</si>
  <si>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</si>
  <si>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</si>
  <si>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</si>
  <si>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</si>
  <si>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</si>
  <si>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</si>
  <si>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</si>
  <si>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</si>
  <si>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</si>
  <si>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</si>
  <si>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</si>
  <si>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</si>
  <si>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</si>
  <si>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</si>
  <si>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</si>
  <si>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</si>
  <si>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</si>
  <si>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</si>
  <si>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</si>
  <si>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</si>
  <si>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</si>
  <si>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</si>
  <si>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</si>
  <si>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</si>
  <si>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</si>
  <si>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</si>
  <si>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</si>
  <si>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</si>
  <si>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</si>
  <si>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</si>
  <si>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</si>
  <si>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</si>
  <si>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</si>
  <si>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</si>
  <si>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</si>
  <si>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</si>
  <si>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</si>
  <si>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</si>
  <si>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</si>
  <si>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</si>
  <si>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</si>
  <si>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</si>
  <si>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</si>
  <si>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</si>
  <si>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</si>
  <si>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</si>
  <si>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</si>
  <si>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</si>
  <si>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</si>
  <si>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</si>
  <si>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</si>
  <si>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</si>
  <si>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</si>
  <si>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</si>
  <si>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</si>
  <si>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</si>
  <si>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</si>
  <si>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</si>
  <si>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</si>
  <si>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</si>
  <si>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</si>
  <si>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</si>
  <si>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</si>
  <si>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</si>
  <si>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</si>
  <si>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</si>
  <si>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</si>
  <si>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</si>
  <si>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</si>
  <si>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</si>
  <si>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</si>
  <si>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</si>
  <si>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</si>
  <si>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</si>
  <si>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</si>
  <si>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</si>
  <si>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</si>
  <si>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</si>
  <si>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</si>
  <si>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</si>
  <si>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</si>
  <si>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</si>
  <si>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</si>
  <si>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</si>
  <si>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</si>
  <si>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</si>
  <si>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</si>
  <si>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</si>
  <si>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</si>
  <si>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</si>
  <si>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</si>
  <si>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</si>
  <si>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</si>
  <si>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</si>
  <si>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</si>
  <si>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</si>
  <si>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</si>
  <si>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</si>
  <si>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</si>
  <si>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</si>
  <si>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</si>
  <si>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</si>
  <si>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</si>
  <si>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</si>
  <si>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</si>
  <si>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</si>
  <si>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</si>
  <si>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</si>
  <si>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</si>
  <si>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</si>
  <si>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</si>
  <si>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</si>
  <si>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</si>
  <si>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</si>
  <si>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</si>
  <si>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</si>
  <si>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</si>
  <si>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</si>
  <si>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</si>
  <si>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</si>
  <si>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</si>
  <si>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</si>
  <si>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</si>
  <si>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</si>
  <si>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</si>
  <si>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</si>
  <si>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</si>
  <si>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</si>
  <si>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</si>
  <si>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</si>
  <si>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</si>
  <si>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</si>
  <si>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</si>
  <si>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</si>
  <si>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</si>
  <si>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</si>
  <si>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</si>
  <si>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</si>
  <si>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</si>
  <si>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</si>
  <si>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</si>
  <si>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</si>
  <si>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</si>
  <si>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</si>
  <si>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</si>
  <si>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</si>
  <si>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</si>
  <si>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</si>
  <si>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</si>
  <si>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</si>
  <si>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</si>
  <si>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</si>
  <si>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</si>
  <si>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</si>
  <si>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</si>
  <si>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</si>
  <si>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</si>
  <si>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</si>
  <si>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</si>
  <si>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</si>
  <si>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</si>
  <si>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</si>
  <si>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</si>
  <si>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</si>
  <si>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</si>
  <si>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</si>
  <si>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</si>
  <si>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</si>
  <si>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</si>
  <si>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</si>
  <si>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</si>
  <si>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</si>
  <si>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</si>
  <si>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</si>
  <si>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</si>
  <si>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</si>
  <si>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</si>
  <si>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</si>
  <si>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</si>
  <si>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</si>
  <si>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</si>
  <si>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</si>
  <si>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</si>
  <si>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</si>
  <si>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</si>
  <si>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</si>
  <si>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</si>
  <si>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</si>
  <si>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</si>
  <si>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</si>
  <si>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</si>
  <si>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</si>
  <si>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</si>
  <si>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</si>
  <si>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</si>
  <si>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</si>
  <si>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</si>
  <si>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</si>
  <si>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</si>
  <si>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</si>
  <si>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</si>
  <si>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</si>
  <si>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</si>
  <si>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</si>
  <si>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</si>
  <si>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</si>
  <si>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</si>
  <si>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</si>
  <si>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</si>
  <si>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</si>
  <si>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</si>
  <si>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</si>
  <si>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</si>
  <si>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</si>
  <si>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</si>
  <si>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</si>
  <si>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</si>
  <si>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</si>
  <si>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</si>
  <si>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</si>
  <si>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</si>
  <si>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</si>
  <si>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</si>
  <si>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</si>
  <si>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</si>
  <si>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</si>
  <si>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</si>
  <si>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</si>
  <si>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</si>
  <si>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</si>
  <si>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</si>
  <si>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</si>
  <si>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</si>
  <si>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</si>
  <si>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</si>
  <si>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</si>
  <si>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</si>
  <si>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</si>
  <si>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</si>
  <si>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</si>
  <si>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</si>
  <si>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</si>
  <si>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</si>
  <si>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</si>
  <si>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</si>
  <si>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</si>
  <si>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</si>
  <si>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</si>
  <si>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</si>
  <si>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</si>
  <si>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</si>
  <si>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</si>
  <si>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</si>
  <si>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</si>
  <si>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</si>
  <si>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</si>
  <si>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</si>
  <si>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</si>
  <si>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</si>
  <si>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</si>
  <si>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</si>
  <si>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</si>
  <si>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</si>
  <si>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</si>
  <si>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</si>
  <si>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</si>
  <si>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</si>
  <si>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</si>
  <si>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</si>
  <si>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</si>
  <si>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</si>
  <si>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</si>
  <si>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</si>
  <si>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</si>
  <si>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</si>
  <si>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</si>
  <si>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</si>
  <si>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</si>
  <si>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</si>
  <si>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</si>
  <si>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</si>
  <si>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</si>
  <si>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</si>
  <si>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</si>
  <si>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</si>
  <si>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</si>
  <si>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</si>
  <si>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</si>
  <si>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</si>
  <si>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</si>
  <si>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</si>
  <si>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</si>
  <si>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</si>
  <si>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</si>
  <si>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</si>
  <si>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</si>
  <si>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</si>
  <si>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</si>
  <si>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</si>
  <si>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</si>
  <si>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</si>
  <si>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</si>
  <si>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</si>
  <si>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</si>
  <si>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</si>
  <si>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</si>
  <si>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</si>
  <si>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</si>
  <si>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</si>
  <si>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</si>
  <si>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</si>
  <si>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</si>
  <si>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</si>
  <si>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</si>
  <si>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</si>
  <si>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</si>
  <si>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</si>
  <si>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</si>
  <si>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</si>
  <si>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</si>
  <si>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</si>
  <si>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</si>
  <si>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</si>
  <si>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</si>
  <si>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</si>
  <si>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</si>
  <si>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</si>
  <si>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</si>
  <si>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</si>
  <si>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</si>
  <si>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</si>
  <si>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</si>
  <si>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</si>
  <si>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</si>
  <si>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</si>
  <si>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</si>
  <si>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</si>
  <si>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</si>
  <si>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</si>
  <si>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</si>
  <si>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</si>
  <si>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</si>
  <si>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</si>
  <si>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</si>
  <si>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</si>
  <si>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</si>
  <si>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</si>
  <si>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</si>
  <si>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</si>
  <si>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</si>
  <si>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</si>
  <si>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</si>
  <si>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</si>
  <si>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</si>
  <si>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</si>
  <si>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</si>
  <si>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</si>
  <si>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</si>
  <si>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</si>
  <si>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</si>
  <si>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</si>
  <si>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</si>
  <si>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</si>
  <si>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</si>
  <si>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</si>
  <si>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</si>
  <si>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</si>
  <si>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</si>
  <si>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</si>
  <si>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</si>
  <si>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</si>
  <si>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</si>
  <si>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</si>
  <si>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</si>
  <si>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</si>
  <si>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</si>
  <si>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</si>
  <si>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</si>
  <si>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</si>
  <si>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</si>
  <si>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</si>
  <si>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</si>
  <si>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</si>
  <si>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</si>
  <si>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</si>
  <si>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</si>
  <si>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</si>
  <si>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</si>
  <si>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</si>
  <si>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</si>
  <si>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</si>
  <si>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</si>
  <si>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</si>
  <si>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</si>
  <si>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</si>
  <si>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</si>
  <si>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</si>
  <si>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</si>
  <si>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</si>
  <si>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</si>
  <si>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</si>
  <si>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</si>
  <si>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</si>
  <si>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</si>
  <si>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</si>
  <si>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</si>
  <si>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</si>
  <si>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</si>
  <si>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</si>
  <si>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</si>
  <si>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</si>
  <si>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</si>
  <si>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</si>
  <si>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</si>
  <si>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</si>
  <si>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</si>
  <si>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</si>
  <si>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</si>
  <si>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</si>
  <si>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</si>
  <si>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</si>
  <si>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</si>
  <si>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</si>
  <si>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</si>
  <si>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</si>
  <si>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</si>
  <si>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</si>
  <si>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</si>
  <si>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</si>
  <si>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</si>
  <si>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</si>
  <si>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</si>
  <si>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</si>
  <si>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</si>
  <si>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</si>
  <si>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</si>
  <si>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</si>
  <si>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</si>
  <si>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</si>
  <si>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</si>
  <si>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</si>
  <si>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</si>
  <si>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</si>
  <si>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</si>
  <si>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</si>
  <si>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</si>
  <si>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</si>
  <si>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</si>
  <si>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</si>
  <si>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</si>
  <si>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</si>
  <si>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</si>
  <si>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</si>
  <si>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</si>
  <si>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</si>
  <si>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</si>
  <si>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</si>
  <si>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</si>
  <si>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</si>
  <si>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</si>
  <si>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</si>
  <si>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</si>
  <si>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</si>
  <si>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</si>
  <si>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</si>
  <si>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</si>
  <si>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</si>
  <si>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</si>
  <si>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</si>
  <si>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</si>
  <si>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</si>
  <si>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</si>
  <si>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</si>
  <si>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</si>
  <si>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</si>
  <si>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</si>
  <si>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</si>
  <si>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</si>
  <si>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</si>
  <si>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</si>
  <si>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</si>
  <si>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</si>
  <si>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</si>
  <si>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</si>
  <si>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</si>
  <si>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</si>
  <si>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</si>
  <si>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</si>
  <si>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</si>
  <si>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</si>
  <si>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</si>
  <si>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</si>
  <si>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</si>
  <si>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</si>
  <si>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</si>
  <si>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</si>
  <si>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</si>
  <si>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</si>
  <si>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</si>
  <si>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</si>
  <si>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</si>
  <si>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</si>
  <si>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</si>
  <si>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</si>
  <si>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</si>
  <si>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</si>
  <si>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</si>
  <si>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</si>
  <si>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</si>
  <si>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</si>
  <si>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</si>
  <si>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</si>
  <si>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</si>
  <si>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</si>
  <si>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</si>
  <si>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</si>
  <si>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</si>
  <si>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</si>
  <si>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</si>
  <si>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</si>
  <si>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</si>
  <si>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</si>
  <si>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</si>
  <si>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</si>
  <si>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</si>
  <si>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</si>
  <si>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</si>
  <si>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</si>
  <si>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</si>
  <si>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</si>
  <si>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</si>
  <si>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</si>
  <si>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</si>
  <si>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</si>
  <si>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</si>
  <si>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</si>
  <si>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</si>
  <si>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</si>
  <si>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</si>
  <si>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</si>
  <si>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</si>
  <si>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</si>
  <si>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</si>
  <si>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</si>
  <si>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</si>
  <si>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</si>
  <si>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</si>
  <si>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</si>
  <si>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</si>
  <si>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</si>
  <si>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</si>
  <si>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</si>
  <si>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</si>
  <si>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</si>
  <si>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</si>
  <si>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</si>
  <si>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</si>
  <si>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</si>
  <si>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</si>
  <si>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</si>
  <si>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</si>
  <si>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</si>
  <si>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</si>
  <si>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</si>
  <si>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</si>
  <si>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</si>
  <si>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</si>
  <si>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</si>
  <si>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</si>
  <si>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</si>
  <si>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</si>
  <si>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</si>
  <si>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</si>
  <si>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</si>
  <si>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</si>
  <si>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</si>
  <si>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</si>
  <si>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</si>
  <si>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</si>
  <si>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</si>
  <si>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</si>
  <si>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</si>
  <si>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</si>
  <si>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</si>
  <si>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</si>
  <si>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</si>
  <si>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</si>
  <si>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</si>
  <si>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</si>
  <si>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</si>
  <si>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</si>
  <si>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</si>
  <si>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</si>
  <si>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</si>
  <si>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</si>
  <si>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</si>
  <si>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</si>
  <si>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</si>
  <si>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</si>
  <si>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</si>
  <si>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</si>
  <si>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</si>
  <si>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</si>
  <si>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</si>
  <si>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</si>
  <si>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</si>
  <si>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</si>
  <si>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</si>
  <si>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</si>
  <si>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</si>
  <si>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</si>
  <si>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</si>
  <si>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</si>
  <si>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</si>
  <si>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</si>
  <si>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</si>
  <si>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</si>
  <si>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</si>
  <si>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</si>
  <si>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</si>
  <si>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</si>
  <si>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</si>
  <si>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</si>
  <si>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</si>
  <si>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</si>
  <si>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</si>
  <si>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</si>
  <si>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</si>
  <si>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</si>
  <si>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</si>
  <si>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</si>
  <si>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</si>
  <si>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</si>
  <si>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</si>
  <si>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</si>
  <si>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</si>
  <si>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</si>
  <si>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</si>
  <si>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</si>
  <si>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</si>
  <si>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</si>
  <si>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</si>
  <si>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</si>
  <si>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</si>
  <si>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</si>
  <si>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</si>
  <si>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</si>
  <si>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</si>
  <si>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</si>
  <si>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</si>
  <si>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</si>
  <si>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</si>
  <si>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</si>
  <si>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</si>
  <si>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</si>
  <si>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</si>
  <si>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</si>
  <si>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</si>
  <si>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</si>
  <si>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</si>
  <si>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</si>
  <si>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</si>
  <si>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</si>
  <si>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</si>
  <si>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</si>
  <si>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</si>
  <si>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</si>
  <si>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</si>
  <si>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</si>
  <si>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</si>
  <si>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</si>
  <si>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</si>
  <si>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</si>
  <si>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</si>
  <si>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</si>
  <si>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</si>
  <si>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</si>
  <si>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</si>
  <si>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</si>
  <si>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</si>
  <si>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</si>
  <si>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</si>
  <si>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</si>
  <si>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</si>
  <si>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</si>
  <si>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</si>
  <si>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</si>
  <si>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</si>
  <si>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</si>
  <si>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</si>
  <si>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</si>
  <si>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</si>
  <si>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</si>
  <si>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</si>
  <si>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</si>
  <si>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</si>
  <si>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</si>
  <si>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</si>
  <si>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</si>
  <si>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</si>
  <si>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</si>
  <si>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</si>
  <si>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</si>
  <si>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</si>
  <si>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</si>
  <si>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</si>
  <si>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</si>
  <si>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</si>
  <si>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</si>
  <si>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</si>
  <si>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</si>
  <si>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</si>
  <si>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</si>
  <si>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</si>
  <si>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</si>
  <si>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</si>
  <si>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</si>
  <si>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</si>
  <si>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</si>
  <si>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</si>
  <si>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</si>
  <si>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</si>
  <si>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</si>
  <si>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</si>
  <si>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</si>
  <si>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</si>
  <si>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</si>
  <si>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</si>
  <si>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</si>
  <si>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</si>
  <si>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</si>
  <si>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</si>
  <si>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</si>
  <si>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</si>
  <si>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</si>
  <si>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</si>
  <si>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</si>
  <si>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</si>
  <si>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</si>
  <si>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</si>
  <si>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</si>
  <si>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</si>
  <si>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</si>
  <si>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</si>
  <si>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</si>
  <si>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</si>
  <si>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</si>
  <si>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</si>
  <si>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</si>
  <si>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</si>
  <si>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</si>
  <si>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</si>
  <si>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</si>
  <si>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</si>
  <si>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</si>
  <si>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</si>
  <si>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</si>
  <si>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</si>
  <si>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</si>
  <si>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</si>
  <si>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</si>
  <si>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</si>
  <si>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</si>
  <si>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</si>
  <si>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</si>
  <si>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</si>
  <si>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</si>
  <si>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</si>
  <si>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</si>
  <si>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</si>
  <si>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</si>
  <si>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</si>
  <si>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</si>
  <si>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</si>
  <si>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</si>
  <si>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</si>
  <si>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</si>
  <si>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</si>
  <si>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</si>
  <si>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</si>
  <si>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</si>
  <si>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</si>
  <si>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</si>
  <si>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</si>
  <si>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</si>
  <si>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</si>
  <si>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</si>
  <si>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</si>
  <si>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</si>
  <si>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</si>
  <si>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</si>
  <si>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</si>
  <si>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</si>
  <si>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</si>
  <si>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</si>
  <si>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</si>
  <si>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</si>
  <si>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</si>
  <si>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</si>
  <si>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</si>
  <si>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</si>
  <si>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</si>
  <si>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</si>
  <si>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</si>
  <si>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</si>
  <si>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</si>
  <si>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</si>
  <si>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</si>
  <si>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</si>
  <si>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</si>
  <si>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</si>
  <si>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</si>
  <si>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</si>
  <si>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</si>
  <si>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</si>
  <si>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</si>
  <si>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</si>
  <si>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</si>
  <si>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</si>
  <si>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</si>
  <si>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</si>
  <si>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</si>
  <si>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</si>
  <si>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</si>
  <si>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</si>
  <si>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</si>
  <si>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</si>
  <si>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</si>
  <si>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</si>
  <si>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</si>
  <si>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</si>
  <si>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</si>
  <si>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</si>
  <si>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</si>
  <si>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</si>
  <si>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</si>
  <si>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</si>
  <si>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</si>
  <si>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</si>
  <si>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</si>
  <si>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</si>
  <si>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</si>
  <si>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</si>
  <si>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</si>
  <si>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</si>
  <si>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</si>
  <si>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</si>
  <si>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</si>
  <si>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</si>
  <si>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</si>
  <si>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</si>
  <si>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</si>
  <si>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</si>
  <si>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</si>
  <si>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</si>
  <si>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</si>
  <si>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</si>
  <si>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</si>
  <si>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</si>
  <si>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</si>
  <si>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</si>
  <si>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</si>
  <si>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</si>
  <si>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</si>
  <si>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</si>
  <si>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</si>
  <si>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</si>
  <si>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</si>
  <si>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</si>
  <si>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</si>
  <si>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</si>
  <si>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</si>
  <si>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</si>
  <si>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</si>
  <si>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</si>
  <si>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</si>
  <si>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</si>
  <si>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</si>
  <si>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</si>
  <si>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</si>
  <si>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</si>
  <si>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</si>
  <si>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</si>
  <si>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</si>
  <si>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</si>
  <si>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</si>
  <si>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</si>
  <si>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</si>
  <si>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</si>
  <si>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</si>
  <si>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</si>
  <si>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</si>
  <si>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</si>
  <si>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</si>
  <si>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</si>
  <si>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</si>
  <si>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</si>
  <si>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</si>
  <si>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</si>
  <si>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</si>
  <si>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</si>
  <si>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</si>
  <si>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</si>
  <si>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</si>
  <si>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</si>
  <si>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</si>
  <si>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</si>
  <si>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</si>
  <si>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</si>
  <si>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</si>
  <si>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</si>
  <si>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</si>
  <si>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</si>
  <si>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</si>
  <si>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</si>
  <si>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</si>
  <si>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</si>
  <si>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</si>
  <si>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</si>
  <si>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</si>
  <si>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</si>
  <si>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</si>
  <si>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</si>
  <si>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</si>
  <si>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</si>
  <si>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</si>
  <si>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</si>
  <si>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</si>
  <si>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</si>
  <si>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</si>
  <si>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</si>
  <si>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</si>
  <si>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</si>
  <si>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</si>
  <si>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</si>
  <si>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</si>
  <si>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</si>
  <si>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</si>
  <si>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</si>
  <si>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</si>
  <si>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</si>
  <si>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</si>
  <si>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</si>
  <si>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</si>
  <si>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</si>
  <si>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</si>
  <si>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</si>
  <si>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</si>
  <si>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</si>
  <si>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</si>
  <si>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</si>
  <si>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</si>
  <si>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</si>
  <si>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</si>
  <si>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</si>
  <si>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</si>
  <si>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</si>
  <si>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</si>
  <si>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</si>
  <si>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</si>
  <si>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</si>
  <si>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</si>
  <si>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</si>
  <si>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</si>
  <si>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</si>
  <si>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</si>
  <si>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</si>
  <si>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</si>
  <si>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</si>
  <si>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</si>
  <si>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</si>
  <si>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</si>
  <si>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</si>
  <si>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</si>
  <si>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</si>
  <si>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</si>
  <si>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</si>
  <si>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</si>
  <si>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</si>
  <si>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</si>
  <si>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</si>
  <si>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</si>
  <si>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</si>
  <si>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</si>
  <si>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</si>
  <si>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</si>
  <si>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</si>
  <si>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</si>
  <si>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</si>
  <si>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</si>
  <si>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</si>
  <si>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</si>
  <si>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</si>
  <si>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</si>
  <si>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</si>
  <si>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</si>
  <si>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</si>
  <si>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</si>
  <si>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</si>
  <si>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</si>
  <si>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</si>
  <si>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</si>
  <si>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</si>
  <si>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</si>
  <si>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</si>
  <si>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</si>
  <si>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</si>
  <si>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</si>
  <si>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</si>
  <si>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</si>
  <si>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</si>
  <si>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</si>
  <si>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</si>
  <si>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</si>
  <si>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</si>
  <si>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</si>
  <si>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</si>
  <si>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</si>
  <si>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</si>
  <si>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</si>
  <si>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</si>
  <si>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</si>
  <si>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</si>
  <si>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</si>
  <si>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</si>
  <si>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</si>
  <si>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</si>
  <si>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</si>
  <si>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</si>
  <si>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</si>
  <si>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</si>
  <si>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</si>
  <si>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</si>
  <si>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</si>
  <si>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</si>
  <si>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</si>
  <si>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</si>
  <si>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</si>
  <si>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</si>
  <si>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</si>
  <si>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</si>
  <si>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</si>
  <si>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</si>
  <si>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</si>
  <si>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</si>
  <si>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</si>
  <si>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</si>
  <si>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</si>
  <si>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</si>
  <si>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</si>
  <si>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</si>
  <si>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</si>
  <si>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</si>
  <si>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</si>
  <si>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</si>
  <si>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</si>
  <si>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</si>
  <si>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</si>
  <si>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</si>
  <si>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</si>
  <si>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</si>
  <si>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</si>
  <si>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</si>
  <si>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</si>
  <si>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</si>
  <si>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</si>
  <si>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</si>
  <si>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</si>
  <si>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</si>
  <si>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</si>
  <si>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</si>
  <si>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</si>
  <si>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</si>
  <si>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</si>
  <si>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</si>
  <si>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</si>
  <si>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</si>
  <si>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</si>
  <si>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</si>
  <si>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</si>
  <si>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</si>
  <si>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</si>
  <si>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</si>
  <si>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</si>
  <si>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</si>
  <si>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</si>
  <si>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</si>
  <si>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</si>
  <si>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</si>
  <si>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</si>
  <si>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</si>
  <si>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</si>
  <si>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</si>
  <si>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</si>
  <si>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</si>
  <si>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</si>
  <si>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</si>
  <si>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</si>
  <si>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</si>
  <si>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</si>
  <si>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</si>
  <si>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</si>
  <si>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</si>
  <si>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</si>
  <si>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</si>
  <si>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</si>
  <si>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</si>
  <si>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</si>
  <si>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</si>
  <si>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</si>
  <si>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</si>
  <si>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</si>
  <si>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</si>
  <si>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</si>
  <si>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</si>
  <si>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</si>
  <si>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</si>
  <si>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</si>
  <si>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</si>
  <si>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</si>
  <si>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</si>
  <si>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</si>
  <si>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</si>
  <si>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</si>
  <si>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</si>
  <si>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</si>
  <si>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Diehl Metal Applications GmbH</t>
  </si>
  <si>
    <t>DUNS-Nr.  34 153 8133; Steuer-Nr. 241/115/20573, UST-IdNr. DE270079353</t>
  </si>
  <si>
    <t>Abteilung Qualitätsmanagement / Quality Management Department</t>
  </si>
  <si>
    <t>D-14167 Berlin, Am Stichkanal 6-8, Deutschland / Germany</t>
  </si>
  <si>
    <t>Stephan Osterwald</t>
  </si>
  <si>
    <t>stephan.osterwald@diehl.com</t>
  </si>
  <si>
    <t>+49-30-84784 4615</t>
  </si>
  <si>
    <t>Experte/Expert Rohs/Reach &amp; Konfliktmineralien/conflict minerals</t>
  </si>
  <si>
    <t>This EMRT is valid for DMA Berlin and DMA Teltow and for all reel-to-reel parts with Gold plating.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</si>
</sst>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s>
  <fonts count="12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
      <u/>
      <sz val="12"/>
      <color indexed="12"/>
      <name val="Cambria"/>
      <family val="3"/>
      <charset val="128"/>
      <scheme val="major"/>
    </font>
    <font>
      <sz val="12"/>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8" fontId="4" fillId="0" borderId="0"/>
    <xf numFmtId="0" fontId="85" fillId="0" borderId="0"/>
    <xf numFmtId="0" fontId="85"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5" fillId="0" borderId="0"/>
    <xf numFmtId="0" fontId="5" fillId="0" borderId="0"/>
    <xf numFmtId="0" fontId="5" fillId="0" borderId="0"/>
    <xf numFmtId="168" fontId="10" fillId="0" borderId="0"/>
    <xf numFmtId="0" fontId="5" fillId="0" borderId="0"/>
    <xf numFmtId="0" fontId="10" fillId="0" borderId="0"/>
    <xf numFmtId="0" fontId="5" fillId="0" borderId="0"/>
    <xf numFmtId="0" fontId="69" fillId="0" borderId="0">
      <alignment vertical="center"/>
    </xf>
    <xf numFmtId="168"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8" fontId="4" fillId="0" borderId="0"/>
    <xf numFmtId="168"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8" fontId="13" fillId="0" borderId="0"/>
    <xf numFmtId="0" fontId="85" fillId="0" borderId="0"/>
    <xf numFmtId="0" fontId="85" fillId="0" borderId="0"/>
    <xf numFmtId="0" fontId="85" fillId="0" borderId="0"/>
    <xf numFmtId="168"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22">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8"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8"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8"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20" fillId="45" borderId="56" xfId="829" applyNumberFormat="1" applyFont="1" applyFill="1" applyBorder="1" applyAlignment="1" applyProtection="1">
      <alignment horizontal="left" vertical="center" wrapText="1"/>
      <protection locked="0"/>
    </xf>
    <xf numFmtId="49" fontId="121" fillId="45" borderId="11" xfId="0" applyNumberFormat="1" applyFont="1" applyFill="1" applyBorder="1" applyAlignment="1" applyProtection="1">
      <alignment horizontal="left" vertical="center" wrapText="1"/>
      <protection locked="0"/>
    </xf>
    <xf numFmtId="49" fontId="121" fillId="45" borderId="33" xfId="0" applyNumberFormat="1" applyFont="1" applyFill="1" applyBorder="1" applyAlignment="1" applyProtection="1">
      <alignment horizontal="left" vertical="center" wrapText="1"/>
      <protection locked="0"/>
    </xf>
    <xf numFmtId="49" fontId="18" fillId="0" borderId="56" xfId="0" applyNumberFormat="1" applyFont="1" applyFill="1" applyBorder="1" applyAlignment="1" applyProtection="1">
      <alignment horizontal="left" vertical="center" wrapText="1"/>
      <protection locked="0"/>
    </xf>
    <xf numFmtId="49" fontId="18" fillId="0" borderId="11" xfId="0" applyNumberFormat="1" applyFont="1" applyFill="1" applyBorder="1" applyAlignment="1" applyProtection="1">
      <alignment horizontal="left" vertical="center" wrapText="1"/>
      <protection locked="0"/>
    </xf>
    <xf numFmtId="49" fontId="18" fillId="0" borderId="33" xfId="0" applyNumberFormat="1" applyFon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cellStyle name="Bad 2 2" xfId="621"/>
    <cellStyle name="Bad 3" xfId="31"/>
    <cellStyle name="Bad 3 2" xfId="622"/>
    <cellStyle name="Berechnung" xfId="681" builtinId="22" customBuiltin="1"/>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ingabe" xfId="679" builtinId="20" customBuiltin="1"/>
    <cellStyle name="Ergebnis" xfId="686" builtinId="25" customBuiltin="1"/>
    <cellStyle name="Erklärender Text" xfId="685" builtinId="53" customBuiltin="1"/>
    <cellStyle name="Excel Built-in Normal" xfId="485"/>
    <cellStyle name="Explanatory Text 2" xfId="486"/>
    <cellStyle name="Good 2" xfId="487"/>
    <cellStyle name="Good 2 2" xfId="625"/>
    <cellStyle name="Gut" xfId="676" builtinId="26" customBuiltin="1"/>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 xfId="829" builtinId="8"/>
    <cellStyle name="Linked Cell 2" xfId="501"/>
    <cellStyle name="Neutral" xfId="678" builtinId="28" customBuiltin="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chlecht" xfId="677" builtinId="27" customBuiltin="1"/>
    <cellStyle name="Standard" xfId="0" builtinId="0"/>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cellStyle name="Zelle überprüfen" xfId="683" builtinId="23" customBuiltin="1"/>
    <cellStyle name="표준 2" xfId="592"/>
    <cellStyle name="一般 7" xfId="593"/>
    <cellStyle name="標準 2" xfId="594"/>
    <cellStyle name="標準 2 2" xfId="595"/>
    <cellStyle name="標準 2 3" xfId="596"/>
  </cellStyles>
  <dxfs count="76">
    <dxf>
      <fill>
        <patternFill>
          <bgColor rgb="FFFF0000"/>
        </patternFill>
      </fill>
    </dxf>
    <dxf>
      <fill>
        <patternFill>
          <bgColor rgb="FFFFD961"/>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19" workbookViewId="0"/>
  </sheetViews>
  <sheetFormatPr baseColWidth="10" defaultColWidth="8.921875" defaultRowHeight="13.5"/>
  <cols>
    <col min="1" max="1" width="143" style="168" customWidth="1"/>
    <col min="2" max="2" width="34.921875" style="168" customWidth="1"/>
    <col min="3" max="3" width="8.921875" style="168" customWidth="1"/>
    <col min="4" max="16384" width="8.921875" style="168"/>
  </cols>
  <sheetData>
    <row r="1" spans="1:2" ht="104.15"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5"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49999999999999" customHeight="1">
      <c r="A10" s="94" t="str">
        <f ca="1">OFFSET(L!$C$1,MATCH("Instructions"&amp;ADDRESS(ROW(),COLUMN(),4),L!$A:$A,0)-1,SL,,)</f>
        <v xml:space="preserve">4. Insert the source for the unique identifier number or code ("DUNS", "VAT", "Customer", etc).  </v>
      </c>
      <c r="B10" s="191"/>
    </row>
    <row r="11" spans="1:2" ht="20.149999999999999" customHeight="1">
      <c r="A11" s="94" t="str">
        <f ca="1">OFFSET(L!$C$1,MATCH("Instructions"&amp;ADDRESS(ROW(),COLUMN(),4),L!$A:$A,0)-1,SL,,)</f>
        <v>5. Insert your full company address (street, city, state, country, postal code). This field is optional.</v>
      </c>
      <c r="B11" s="191"/>
    </row>
    <row r="12" spans="1:2" ht="35.15"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49999999999999"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399999999999999"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5"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00000000000006"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5"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 customHeight="1">
      <c r="A56" s="94" t="str">
        <f ca="1">OFFSET(L!$C$1,MATCH("Instructions"&amp;ADDRESS(ROW(),COLUMN(),4),L!$A:$A,0)-1,SL,,)</f>
        <v>9. Smelter City – Provide the city name of where the smelter is located. This field is optional.</v>
      </c>
      <c r="B56" s="191"/>
    </row>
    <row r="57" spans="1:2" ht="26.15" customHeight="1">
      <c r="A57" s="94" t="str">
        <f ca="1">OFFSET(L!$C$1,MATCH("Instructions"&amp;ADDRESS(ROW(),COLUMN(),4),L!$A:$A,0)-1,SL,,)</f>
        <v>10. Smelter Location: State/Province, if applicable – Provide the state or province where the smelter is located. This field is optional.</v>
      </c>
      <c r="B57" s="19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3" workbookViewId="0">
      <selection activeCell="B143" sqref="B14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941"/>
  <sheetViews>
    <sheetView workbookViewId="0">
      <selection activeCell="A2" sqref="A2"/>
    </sheetView>
  </sheetViews>
  <sheetFormatPr baseColWidth="10" defaultColWidth="9.23046875" defaultRowHeight="13.5"/>
  <cols>
    <col min="2" max="2" width="27.382812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baseColWidth="10" defaultColWidth="11" defaultRowHeight="13.5"/>
  <cols>
    <col min="1" max="1" width="0.921875" customWidth="1"/>
    <col min="2" max="2" width="10.07421875" customWidth="1"/>
    <col min="3" max="3" width="11.4609375" customWidth="1"/>
    <col min="4" max="4" width="17.07421875" style="159" customWidth="1"/>
    <col min="5" max="5" width="42.23046875" customWidth="1"/>
    <col min="6" max="6" width="53.23046875" customWidth="1"/>
    <col min="7" max="7" width="0.921875" customWidth="1"/>
  </cols>
  <sheetData>
    <row r="1" spans="1:7" ht="14"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49999999999999"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c r="A12" s="328"/>
      <c r="B12" s="185" t="s">
        <v>7</v>
      </c>
      <c r="C12" s="186" t="s">
        <v>8</v>
      </c>
      <c r="D12" s="187" t="s">
        <v>9</v>
      </c>
      <c r="E12" s="186" t="s">
        <v>10</v>
      </c>
      <c r="F12" s="186" t="s">
        <v>11</v>
      </c>
      <c r="G12" s="25"/>
    </row>
    <row r="13" spans="1:7" ht="57.5">
      <c r="A13" s="328"/>
      <c r="B13" s="247">
        <v>1</v>
      </c>
      <c r="C13" s="248" t="s">
        <v>12</v>
      </c>
      <c r="D13" s="249">
        <v>44489</v>
      </c>
      <c r="E13" s="250" t="s">
        <v>13</v>
      </c>
      <c r="F13" s="251" t="s">
        <v>14</v>
      </c>
      <c r="G13" s="25"/>
    </row>
    <row r="14" spans="1:7" ht="57.5">
      <c r="A14" s="328"/>
      <c r="B14" s="247">
        <v>1.01</v>
      </c>
      <c r="C14" s="248" t="s">
        <v>12</v>
      </c>
      <c r="D14" s="249">
        <v>44523</v>
      </c>
      <c r="E14" s="248" t="s">
        <v>14424</v>
      </c>
      <c r="F14" s="251" t="s">
        <v>14</v>
      </c>
      <c r="G14" s="25"/>
    </row>
    <row r="15" spans="1:7" ht="57.5">
      <c r="A15" s="328"/>
      <c r="B15" s="247">
        <v>1.02</v>
      </c>
      <c r="C15" s="248" t="s">
        <v>12</v>
      </c>
      <c r="D15" s="249">
        <v>44553</v>
      </c>
      <c r="E15" s="248" t="s">
        <v>14429</v>
      </c>
      <c r="F15" s="251" t="s">
        <v>14</v>
      </c>
      <c r="G15" s="25"/>
    </row>
    <row r="16" spans="1:7" ht="14" thickBot="1">
      <c r="A16" s="329"/>
      <c r="B16" s="330" t="str">
        <f ca="1">OFFSET(L!$C$1,MATCH("General"&amp;"Cpy",L!$A:$A,0)-1,SL,,)</f>
        <v>© 2021 Responsible Minerals Initiative. All rights reserved.</v>
      </c>
      <c r="C16" s="330"/>
      <c r="D16" s="330"/>
      <c r="E16" s="330"/>
      <c r="F16" s="330"/>
      <c r="G16" s="26"/>
    </row>
    <row r="17" ht="14"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921875" defaultRowHeight="13.5"/>
  <cols>
    <col min="1" max="1" width="1.69140625" style="168" customWidth="1"/>
    <col min="2" max="2" width="35.4609375" style="168" customWidth="1"/>
    <col min="3" max="3" width="105.4609375" style="168" customWidth="1"/>
    <col min="4" max="5" width="1.69140625" style="168" customWidth="1"/>
    <col min="6" max="6" width="52" style="168" customWidth="1"/>
    <col min="7" max="7" width="4.921875" style="168" customWidth="1"/>
    <col min="8" max="16384" width="8.921875" style="168"/>
  </cols>
  <sheetData>
    <row r="1" spans="1:8" ht="90.65"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05">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5"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20">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35">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00000000000006"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4" thickBot="1">
      <c r="A23" s="192"/>
      <c r="B23" s="193"/>
      <c r="C23" s="193"/>
      <c r="D23" s="339"/>
    </row>
    <row r="24" spans="1:5" ht="14"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20"/>
  <sheetViews>
    <sheetView showGridLines="0" showZeros="0" tabSelected="1" zoomScaleNormal="100" workbookViewId="0">
      <selection activeCell="D10" sqref="D10:J10"/>
    </sheetView>
  </sheetViews>
  <sheetFormatPr baseColWidth="10"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t="s">
        <v>14440</v>
      </c>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65" t="s">
        <v>14433</v>
      </c>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65" t="s">
        <v>14434</v>
      </c>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65" t="s">
        <v>14435</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65" t="s">
        <v>14436</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16" t="s">
        <v>14437</v>
      </c>
      <c r="E16" s="417"/>
      <c r="F16" s="417"/>
      <c r="G16" s="417"/>
      <c r="H16" s="417"/>
      <c r="I16" s="417"/>
      <c r="J16" s="418"/>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65" t="s">
        <v>14438</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65" t="s">
        <v>14436</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65" t="s">
        <v>14439</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416" t="s">
        <v>14437</v>
      </c>
      <c r="E20" s="417"/>
      <c r="F20" s="417"/>
      <c r="G20" s="417"/>
      <c r="H20" s="417"/>
      <c r="I20" s="417"/>
      <c r="J20" s="418"/>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419" t="s">
        <v>14438</v>
      </c>
      <c r="E21" s="420"/>
      <c r="F21" s="420"/>
      <c r="G21" s="420"/>
      <c r="H21" s="420"/>
      <c r="I21" s="420"/>
      <c r="J21" s="421"/>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74">
        <v>44799</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40" t="s">
        <v>28</v>
      </c>
      <c r="E26" s="341"/>
      <c r="F26" s="9"/>
      <c r="G26" s="342"/>
      <c r="H26" s="343"/>
      <c r="I26" s="343"/>
      <c r="J26" s="34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40" t="s">
        <v>28</v>
      </c>
      <c r="E32" s="341"/>
      <c r="F32" s="9"/>
      <c r="G32" s="342"/>
      <c r="H32" s="343"/>
      <c r="I32" s="343"/>
      <c r="J32" s="344"/>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40" t="s">
        <v>25</v>
      </c>
      <c r="E38" s="341"/>
      <c r="F38" s="41"/>
      <c r="G38" s="342"/>
      <c r="H38" s="343"/>
      <c r="I38" s="343"/>
      <c r="J38" s="34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40" t="s">
        <v>25</v>
      </c>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402">
        <v>1</v>
      </c>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60" t="s">
        <v>28</v>
      </c>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40" t="s">
        <v>28</v>
      </c>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40" t="s">
        <v>28</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0" t="s">
        <v>25</v>
      </c>
      <c r="E71" s="341"/>
      <c r="F71" s="51"/>
      <c r="G71" s="356"/>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40" t="s">
        <v>28</v>
      </c>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40" t="s">
        <v>28</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84" t="s">
        <v>28</v>
      </c>
    </row>
    <row r="91" spans="1:34" ht="15" hidden="1">
      <c r="B91" s="184" t="s">
        <v>25</v>
      </c>
    </row>
    <row r="92" spans="1:34" ht="15" hidden="1">
      <c r="B92" s="184" t="s">
        <v>29</v>
      </c>
    </row>
    <row r="93" spans="1:34" ht="15" hidden="1">
      <c r="B93" s="184" t="s">
        <v>30</v>
      </c>
    </row>
    <row r="94" spans="1:34" ht="15" hidden="1">
      <c r="B94" s="184" t="s">
        <v>28</v>
      </c>
    </row>
    <row r="95" spans="1:34" ht="15" hidden="1">
      <c r="B95" s="184" t="s">
        <v>25</v>
      </c>
    </row>
    <row r="96" spans="1:34" ht="15" hidden="1">
      <c r="B96" s="184" t="s">
        <v>29</v>
      </c>
    </row>
    <row r="97" spans="2:2" ht="15" hidden="1">
      <c r="B97" s="184" t="s">
        <v>31</v>
      </c>
    </row>
    <row r="98" spans="2:2" ht="15" hidden="1">
      <c r="B98" s="209">
        <v>1</v>
      </c>
    </row>
    <row r="99" spans="2:2" ht="15" hidden="1">
      <c r="B99" s="184" t="s">
        <v>32</v>
      </c>
    </row>
    <row r="100" spans="2:2" ht="15" hidden="1">
      <c r="B100" s="184" t="s">
        <v>33</v>
      </c>
    </row>
    <row r="101" spans="2:2" ht="15" hidden="1">
      <c r="B101" s="184" t="s">
        <v>34</v>
      </c>
    </row>
    <row r="102" spans="2:2" ht="15" hidden="1">
      <c r="B102" s="184" t="s">
        <v>35</v>
      </c>
    </row>
    <row r="103" spans="2:2" ht="15" hidden="1">
      <c r="B103" s="184" t="s">
        <v>36</v>
      </c>
    </row>
    <row r="104" spans="2:2" ht="15" hidden="1">
      <c r="B104" s="184" t="s">
        <v>37</v>
      </c>
    </row>
    <row r="105" spans="2:2" ht="15" hidden="1">
      <c r="B105" s="184" t="s">
        <v>28</v>
      </c>
    </row>
    <row r="106" spans="2:2" ht="15" hidden="1">
      <c r="B106" s="184" t="s">
        <v>25</v>
      </c>
    </row>
    <row r="107" spans="2:2" ht="15" hidden="1">
      <c r="B107" s="184" t="s">
        <v>37</v>
      </c>
    </row>
    <row r="108" spans="2:2" ht="15" hidden="1">
      <c r="B108" s="184" t="s">
        <v>38</v>
      </c>
    </row>
    <row r="109" spans="2:2" ht="15" hidden="1">
      <c r="B109" s="184" t="s">
        <v>25</v>
      </c>
    </row>
    <row r="110" spans="2:2" ht="15" hidden="1">
      <c r="B110" s="184" t="s">
        <v>28</v>
      </c>
    </row>
    <row r="111" spans="2:2" ht="15" hidden="1">
      <c r="B111" s="184" t="s">
        <v>25</v>
      </c>
    </row>
    <row r="112" spans="2:2" ht="15" hidden="1">
      <c r="B112" s="184" t="s">
        <v>29</v>
      </c>
    </row>
    <row r="113" spans="2:2" ht="15" hidden="1">
      <c r="B113" s="184" t="s">
        <v>39</v>
      </c>
    </row>
    <row r="114" spans="2:2" ht="15" hidden="1">
      <c r="B114" s="184" t="s">
        <v>40</v>
      </c>
    </row>
    <row r="115" spans="2:2" ht="15" hidden="1">
      <c r="B115" s="184" t="s">
        <v>41</v>
      </c>
    </row>
    <row r="116" spans="2:2" ht="15" hidden="1">
      <c r="B116" s="184" t="s">
        <v>42</v>
      </c>
    </row>
    <row r="117" spans="2:2" ht="15" hidden="1">
      <c r="B117" s="184" t="s">
        <v>25</v>
      </c>
    </row>
    <row r="118" spans="2:2" ht="15" hidden="1">
      <c r="B118" s="184" t="s">
        <v>28</v>
      </c>
    </row>
    <row r="119" spans="2:2" ht="15" hidden="1">
      <c r="B119" s="184" t="s">
        <v>43</v>
      </c>
    </row>
    <row r="120" spans="2:2" ht="1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75" priority="128" stopIfTrue="1">
      <formula>IF($D$26="",TRUE)</formula>
    </cfRule>
  </conditionalFormatting>
  <conditionalFormatting sqref="D27:E27">
    <cfRule type="expression" dxfId="74" priority="135" stopIfTrue="1">
      <formula>IF($D$27="",TRUE)</formula>
    </cfRule>
  </conditionalFormatting>
  <conditionalFormatting sqref="D9:G9">
    <cfRule type="expression" dxfId="72" priority="143" stopIfTrue="1">
      <formula>IF($D$9="",TRUE)</formula>
    </cfRule>
  </conditionalFormatting>
  <conditionalFormatting sqref="D22:E22">
    <cfRule type="expression" dxfId="67" priority="150" stopIfTrue="1">
      <formula>IF($D$22="",TRUE)</formula>
    </cfRule>
  </conditionalFormatting>
  <conditionalFormatting sqref="D10:J10">
    <cfRule type="expression" dxfId="66" priority="47" stopIfTrue="1">
      <formula>IF($D$9=$Q$9,TRUE)</formula>
    </cfRule>
    <cfRule type="expression" dxfId="65" priority="157" stopIfTrue="1">
      <formula>IF(AND($D$10="",$D$9=$R$9),TRUE)</formula>
    </cfRule>
  </conditionalFormatting>
  <conditionalFormatting sqref="D40:E40 D46:E46 D52:E52 D58:E58 D64:E64">
    <cfRule type="expression" dxfId="64" priority="40" stopIfTrue="1">
      <formula>$P$28=""</formula>
    </cfRule>
  </conditionalFormatting>
  <conditionalFormatting sqref="D41:E41 D47:E47 D53:E53 D59:E59 D65:E65">
    <cfRule type="expression" dxfId="63" priority="155" stopIfTrue="1">
      <formula>$P$29=""</formula>
    </cfRule>
  </conditionalFormatting>
  <conditionalFormatting sqref="D40 D46 D52 D58 D64">
    <cfRule type="expression" dxfId="62" priority="153" stopIfTrue="1">
      <formula>IF(AND(OR($D$28="Yes",$D$28=""),D40=""),1,0)</formula>
    </cfRule>
  </conditionalFormatting>
  <conditionalFormatting sqref="D38:E38 D44:E44 D50:E50 D56:E56 D62:E62">
    <cfRule type="expression" dxfId="61" priority="44" stopIfTrue="1">
      <formula>IF(AND(OR($D$26="No",$D$26="Unknown",$D$26="Not applicable for this declaration",$D$32="No",$D$32="Unknown"),D38=""),1,0)</formula>
    </cfRule>
    <cfRule type="expression" dxfId="60" priority="45" stopIfTrue="1">
      <formula>IF(AND(OR($D$26="Yes",$D$26=""),D38=""),1,0)</formula>
    </cfRule>
  </conditionalFormatting>
  <conditionalFormatting sqref="G79:J79">
    <cfRule type="expression" dxfId="59" priority="38" stopIfTrue="1">
      <formula>IF(AND($D$79="Yes, using other format (describe)",$G$79=""),TRUE)</formula>
    </cfRule>
  </conditionalFormatting>
  <conditionalFormatting sqref="D39:E39 D45:E45 D51:E51 D57:E57 D63:E63">
    <cfRule type="expression" dxfId="58" priority="151" stopIfTrue="1">
      <formula>IF(AND(OR($D$27="No",$D$27="Unknown",$D$27="Not applicable for this declaration",$D$33="No",$D$33="Unknown"),D39=""),1,0)</formula>
    </cfRule>
    <cfRule type="expression" dxfId="57" priority="152" stopIfTrue="1">
      <formula>IF(AND(OR($D$27="Yes",$D$27=""),D39=""),1,0)</formula>
    </cfRule>
  </conditionalFormatting>
  <conditionalFormatting sqref="D41:E41 D47:E47 D53:E53 D59:E59 D65:E65">
    <cfRule type="expression" dxfId="56" priority="156" stopIfTrue="1">
      <formula>IF(AND(OR($D$29="Yes",$D$29=""),D41=""),1,0)</formula>
    </cfRule>
  </conditionalFormatting>
  <conditionalFormatting sqref="D28 D40 D46 D52 D58 D64">
    <cfRule type="expression" dxfId="54" priority="24">
      <formula>IF($D$28="No",TRUE)</formula>
    </cfRule>
  </conditionalFormatting>
  <conditionalFormatting sqref="D29 D41 D47 D53 D59 D65">
    <cfRule type="expression" dxfId="53" priority="23">
      <formula>IF($D$29="No",TRUE)</formula>
    </cfRule>
  </conditionalFormatting>
  <conditionalFormatting sqref="G71:J71">
    <cfRule type="expression" dxfId="52" priority="20">
      <formula>IF(AND($D$71="Yes",$G$71=""),TRUE)</formula>
    </cfRule>
  </conditionalFormatting>
  <conditionalFormatting sqref="G81:J81">
    <cfRule type="expression" dxfId="51" priority="19">
      <formula>IF(AND($D$81="Yes, using other format (describe)",$G$81=""),TRUE)</formula>
    </cfRule>
  </conditionalFormatting>
  <conditionalFormatting sqref="D32:E32">
    <cfRule type="expression" dxfId="50" priority="13" stopIfTrue="1">
      <formula>IF(AND(OR($D$26="Yes",$D$26=""),$D$32=""),1,0)</formula>
    </cfRule>
    <cfRule type="expression" dxfId="49" priority="17" stopIfTrue="1">
      <formula>IF($P$26="",TRUE)</formula>
    </cfRule>
  </conditionalFormatting>
  <conditionalFormatting sqref="D33:E33">
    <cfRule type="expression" dxfId="48" priority="16" stopIfTrue="1">
      <formula>IF(AND(OR($D$27="Yes",$D$27=""),$D$33=""),1,0)</formula>
    </cfRule>
    <cfRule type="expression" dxfId="47" priority="18" stopIfTrue="1">
      <formula>IF($P$27="",TRUE)</formula>
    </cfRule>
  </conditionalFormatting>
  <conditionalFormatting sqref="D34">
    <cfRule type="expression" dxfId="46" priority="15">
      <formula>IF($D$28="No",TRUE)</formula>
    </cfRule>
  </conditionalFormatting>
  <conditionalFormatting sqref="D35">
    <cfRule type="expression" dxfId="45" priority="14">
      <formula>IF($D$29="No",TRUE)</formula>
    </cfRule>
  </conditionalFormatting>
  <conditionalFormatting sqref="D74:E74">
    <cfRule type="expression" dxfId="44" priority="9" stopIfTrue="1">
      <formula>IF(AND(OR($D$26="No",$D$26="Unknown",$D$26="Not applicable for this declaration",$D$32="No",$D$32="Unknown"),D74=""),1,0)</formula>
    </cfRule>
    <cfRule type="expression" dxfId="43" priority="10" stopIfTrue="1">
      <formula>IF(AND(OR($D$26="Yes",$D$26=""),D74=""),1,0)</formula>
    </cfRule>
  </conditionalFormatting>
  <conditionalFormatting sqref="D75:E75">
    <cfRule type="expression" dxfId="42" priority="11" stopIfTrue="1">
      <formula>IF(AND(OR($D$27="No",$D$27="Unknown",$D$27="Not applicable for this declaration",$D$33="No",$D$33="Unknown"),D75=""),1,0)</formula>
    </cfRule>
    <cfRule type="expression" dxfId="41" priority="12" stopIfTrue="1">
      <formula>IF(AND(OR($D$27="Yes",$D$27=""),D75=""),1,0)</formula>
    </cfRule>
  </conditionalFormatting>
  <conditionalFormatting sqref="D69:E69 D71:E71 D77:E77 D79:E79 D81:E81 D83:E83">
    <cfRule type="expression" dxfId="40" priority="7" stopIfTrue="1">
      <formula>NOT(OR(AND($D$26="Yes",OR($D$32="Yes",$D$32="")),AND($D$27="Yes",OR($D$33="Yes",$D$33="")),OR($D$26="",$D$27="")))</formula>
    </cfRule>
    <cfRule type="expression" dxfId="39" priority="8" stopIfTrue="1">
      <formula>IF(D69="",TRUE)</formula>
    </cfRule>
  </conditionalFormatting>
  <conditionalFormatting sqref="D8:J8">
    <cfRule type="expression" dxfId="8" priority="6" stopIfTrue="1">
      <formula>IF($D$8="",TRUE)</formula>
    </cfRule>
  </conditionalFormatting>
  <conditionalFormatting sqref="D15:J15">
    <cfRule type="expression" dxfId="7" priority="5" stopIfTrue="1">
      <formula>IF($D$15="",TRUE)</formula>
    </cfRule>
  </conditionalFormatting>
  <conditionalFormatting sqref="D16:J16">
    <cfRule type="expression" dxfId="6" priority="4" stopIfTrue="1">
      <formula>IF($D$16="",TRUE)</formula>
    </cfRule>
  </conditionalFormatting>
  <conditionalFormatting sqref="D17:J17">
    <cfRule type="expression" dxfId="5" priority="3" stopIfTrue="1">
      <formula>IF($D$17="",TRUE)</formula>
    </cfRule>
  </conditionalFormatting>
  <conditionalFormatting sqref="D18:J18">
    <cfRule type="expression" dxfId="4" priority="2" stopIfTrue="1">
      <formula>IF($D$18="",TRUE)</formula>
    </cfRule>
  </conditionalFormatting>
  <conditionalFormatting sqref="D20:J20">
    <cfRule type="expression" dxfId="3" priority="1" stopIfTrue="1">
      <formula>IF($D$20="",TRUE)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8" sqref="C8"/>
    </sheetView>
  </sheetViews>
  <sheetFormatPr baseColWidth="10" defaultColWidth="8.921875" defaultRowHeight="13.5"/>
  <cols>
    <col min="1" max="1" width="13.69140625" style="182"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4" t="s">
        <v>45</v>
      </c>
      <c r="K2" s="405"/>
      <c r="L2" s="405"/>
      <c r="M2" s="405"/>
      <c r="N2" s="405"/>
      <c r="O2" s="405"/>
      <c r="P2" s="174"/>
      <c r="Q2" s="175"/>
      <c r="R2" s="176"/>
      <c r="S2" s="176"/>
      <c r="T2" s="176"/>
      <c r="AH2" s="132" t="s">
        <v>28</v>
      </c>
    </row>
    <row r="3" spans="1:34" s="17" customFormat="1" ht="240.65" customHeight="1">
      <c r="A3" s="219"/>
      <c r="B3" s="40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6"/>
      <c r="D3" s="406"/>
      <c r="E3" s="406"/>
      <c r="F3" s="177"/>
      <c r="G3" s="407" t="str">
        <f ca="1">OFFSET(L!$C$1,MATCH("General"&amp;"Cpy",L!$A:$A,0)-1,SL,,)</f>
        <v>© 2021 Responsible Minerals Initiative. All rights reserved.</v>
      </c>
      <c r="H3" s="407"/>
      <c r="I3" s="408"/>
      <c r="J3" s="117"/>
      <c r="K3" s="118"/>
      <c r="M3" s="178"/>
      <c r="N3" s="178"/>
      <c r="O3" s="91"/>
      <c r="P3" s="91"/>
      <c r="Q3" s="203" t="s">
        <v>14431</v>
      </c>
      <c r="R3" s="130"/>
      <c r="S3" s="130"/>
      <c r="T3" s="130"/>
      <c r="W3" s="141"/>
      <c r="X3" s="141"/>
      <c r="Y3" s="141"/>
      <c r="Z3" s="141"/>
      <c r="AA3" s="17" t="s">
        <v>46</v>
      </c>
      <c r="AB3" s="17" t="s">
        <v>47</v>
      </c>
      <c r="AH3" s="132" t="s">
        <v>25</v>
      </c>
    </row>
    <row r="4" spans="1:34" s="142" customFormat="1" ht="68.150000000000006"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
      <c r="A5" s="160" t="s">
        <v>113</v>
      </c>
      <c r="B5" s="160" t="s">
        <v>46</v>
      </c>
      <c r="C5" s="163" t="str">
        <f ca="1">IF(LEN(A5)=0,"",INDEX('Smelter Look-up'!$C:$C,MATCH($A5,'Smelter Look-up'!$E:$E,0)))</f>
        <v>Umicore Finland Oy</v>
      </c>
      <c r="D5" s="160"/>
      <c r="E5" s="160" t="str">
        <f ca="1">IF(ISERROR($V5),"",OFFSET('Smelter Look-up'!$D$4,$V5-4,0)&amp;"")</f>
        <v>FINLAND</v>
      </c>
      <c r="F5" s="160" t="str">
        <f ca="1">IF(ISERROR($V5),"",OFFSET('Smelter Look-up'!$E$4,$V5-4,0))</f>
        <v>CID003226</v>
      </c>
      <c r="G5" s="160" t="str">
        <f ca="1">IF(C5=$X$4,"Enter smelter details",IF(ISERROR($V5),"",OFFSET('Smelter Look-up'!$F$4,$V5-4,0)))</f>
        <v>RMI</v>
      </c>
      <c r="H5" s="225">
        <f ca="1">IF(ISERROR($V5),"",OFFSET('Smelter Look-up'!$G$4,$V5-4,0))</f>
        <v>0</v>
      </c>
      <c r="I5" s="226" t="str">
        <f ca="1">IF(ISERROR($V5),"",OFFSET('Smelter Look-up'!$H$4,$V5-4,0))</f>
        <v>Kokkola</v>
      </c>
      <c r="J5" s="226" t="str">
        <f ca="1">IF(ISERROR($V5),"",OFFSET('Smelter Look-up'!$I$4,$V5-4,0))</f>
        <v>Mellersta Österbotten</v>
      </c>
      <c r="K5" s="161"/>
      <c r="L5" s="161"/>
      <c r="M5" s="161"/>
      <c r="N5" s="161"/>
      <c r="O5" s="161"/>
      <c r="P5" s="228"/>
      <c r="Q5" s="162"/>
      <c r="R5" s="160" t="str">
        <f ca="1">IF(ISERROR($V5),"",OFFSET('Smelter Look-up'!$C$4,$V5-4,0)&amp;"")</f>
        <v>Umicore Finland Oy</v>
      </c>
      <c r="S5" s="166" t="str">
        <f t="shared" ref="S5:S63" ca="1" si="0">IF(B5="","",IF(ISERROR(MATCH($E5,CL,0)),"Unknown",INDIRECT("'C'!$A$"&amp;MATCH($E5,CL,0)+1)))</f>
        <v>FI</v>
      </c>
      <c r="T5" s="166" t="str">
        <f ca="1">IF(B5="","",IF(ISERROR(MATCH($J5,SorP!$B$1:$B$6205,0)),"",INDIRECT("'SorP'!$A$"&amp;MATCH($J5,SorP!$B$1:$B$6205,0))))</f>
        <v>FI-07</v>
      </c>
      <c r="U5" s="180"/>
      <c r="V5" s="181">
        <f ca="1">IF(C5="",NA(),MATCH($B5&amp;$C5,'Smelter Look-up'!$J:$J,0))</f>
        <v>90</v>
      </c>
      <c r="X5" s="182">
        <f t="shared" ref="X5:X62" ca="1" si="1">IF(AND(C5="Smelter not listed",OR(LEN(D5)=0,LEN(E5)=0)),1,0)</f>
        <v>0</v>
      </c>
      <c r="AB5" s="182" t="str">
        <f t="shared" ref="AB5:AB62" ca="1" si="2">B5&amp;C5</f>
        <v>CobaltUmicore Finland Oy</v>
      </c>
    </row>
    <row r="6" spans="1:34" s="182" customFormat="1" ht="20">
      <c r="A6" s="160" t="s">
        <v>117</v>
      </c>
      <c r="B6" s="160" t="s">
        <v>46</v>
      </c>
      <c r="C6" s="163" t="str">
        <f ca="1">IF(LEN(A6)=0,"",INDEX('Smelter Look-up'!$C:$C,MATCH($A6,'Smelter Look-up'!$E:$E,0)))</f>
        <v>Gangzhou Yi Hao Umicore Industry Co.</v>
      </c>
      <c r="D6" s="160"/>
      <c r="E6" s="160" t="str">
        <f ca="1">IF(ISERROR($V6),"",OFFSET('Smelter Look-up'!$D$4,$V6-4,0)&amp;"")</f>
        <v>CHINA</v>
      </c>
      <c r="F6" s="160" t="str">
        <f ca="1">IF(ISERROR($V6),"",OFFSET('Smelter Look-up'!$E$4,$V6-4,0))</f>
        <v>CID003227</v>
      </c>
      <c r="G6" s="160" t="str">
        <f ca="1">IF(C6=$X$4,"Enter smelter details",IF(ISERROR($V6),"",OFFSET('Smelter Look-up'!$F$4,$V6-4,0)))</f>
        <v>RMI</v>
      </c>
      <c r="H6" s="225">
        <f ca="1">IF(ISERROR($V6),"",OFFSET('Smelter Look-up'!$G$4,$V6-4,0))</f>
        <v>0</v>
      </c>
      <c r="I6" s="226" t="str">
        <f ca="1">IF(ISERROR($V6),"",OFFSET('Smelter Look-up'!$H$4,$V6-4,0))</f>
        <v>Ganzhou</v>
      </c>
      <c r="J6" s="226" t="str">
        <f ca="1">IF(ISERROR($V6),"",OFFSET('Smelter Look-up'!$I$4,$V6-4,0))</f>
        <v>Jiangxi Sheng</v>
      </c>
      <c r="K6" s="161"/>
      <c r="L6" s="161"/>
      <c r="M6" s="161"/>
      <c r="N6" s="161"/>
      <c r="O6" s="161"/>
      <c r="P6" s="228"/>
      <c r="Q6" s="162"/>
      <c r="R6" s="160" t="str">
        <f ca="1">IF(ISERROR($V6),"",OFFSET('Smelter Look-up'!$C$4,$V6-4,0)&amp;"")</f>
        <v>Gangzhou Yi Hao Umicore Industry Co.</v>
      </c>
      <c r="S6" s="166" t="str">
        <f t="shared" ca="1" si="0"/>
        <v>CN</v>
      </c>
      <c r="T6" s="166" t="str">
        <f ca="1">IF(B6="","",IF(ISERROR(MATCH($J6,SorP!$B$1:$B$6205,0)),"",INDIRECT("'SorP'!$A$"&amp;MATCH($J6,SorP!$B$1:$B$6205,0))))</f>
        <v>CN-JX</v>
      </c>
      <c r="U6" s="180"/>
      <c r="V6" s="181">
        <f ca="1">IF(C6="",NA(),MATCH($B6&amp;$C6,'Smelter Look-up'!$J:$J,0))</f>
        <v>18</v>
      </c>
      <c r="X6" s="182">
        <f t="shared" ca="1" si="1"/>
        <v>0</v>
      </c>
      <c r="AB6" s="182" t="str">
        <f t="shared" ca="1" si="2"/>
        <v>CobaltGangzhou Yi Hao Umicore Industry Co.</v>
      </c>
    </row>
    <row r="7" spans="1:34" s="182" customFormat="1" ht="20">
      <c r="A7" s="160" t="s">
        <v>305</v>
      </c>
      <c r="B7" s="160" t="s">
        <v>46</v>
      </c>
      <c r="C7" s="163" t="str">
        <f ca="1">IF(LEN(A7)=0,"",INDEX('Smelter Look-up'!$C:$C,MATCH($A7,'Smelter Look-up'!$E:$E,0)))</f>
        <v>Umicore Olen</v>
      </c>
      <c r="D7" s="160"/>
      <c r="E7" s="160" t="str">
        <f ca="1">IF(ISERROR($V7),"",OFFSET('Smelter Look-up'!$D$4,$V7-4,0)&amp;"")</f>
        <v>BELGIUM</v>
      </c>
      <c r="F7" s="160" t="str">
        <f ca="1">IF(ISERROR($V7),"",OFFSET('Smelter Look-up'!$E$4,$V7-4,0))</f>
        <v>CID003228</v>
      </c>
      <c r="G7" s="160" t="str">
        <f ca="1">IF(C7=$X$4,"Enter smelter details",IF(ISERROR($V7),"",OFFSET('Smelter Look-up'!$F$4,$V7-4,0)))</f>
        <v>RMI</v>
      </c>
      <c r="H7" s="225">
        <f ca="1">IF(ISERROR($V7),"",OFFSET('Smelter Look-up'!$G$4,$V7-4,0))</f>
        <v>0</v>
      </c>
      <c r="I7" s="226" t="str">
        <f ca="1">IF(ISERROR($V7),"",OFFSET('Smelter Look-up'!$H$4,$V7-4,0))</f>
        <v>Olen</v>
      </c>
      <c r="J7" s="226" t="str">
        <f ca="1">IF(ISERROR($V7),"",OFFSET('Smelter Look-up'!$I$4,$V7-4,0))</f>
        <v>Antwerpen</v>
      </c>
      <c r="K7" s="161"/>
      <c r="L7" s="161"/>
      <c r="M7" s="161"/>
      <c r="N7" s="161"/>
      <c r="O7" s="161"/>
      <c r="P7" s="228"/>
      <c r="Q7" s="162"/>
      <c r="R7" s="160" t="str">
        <f ca="1">IF(ISERROR($V7),"",OFFSET('Smelter Look-up'!$C$4,$V7-4,0)&amp;"")</f>
        <v>Umicore Olen</v>
      </c>
      <c r="S7" s="166" t="str">
        <f t="shared" ca="1" si="0"/>
        <v>BE</v>
      </c>
      <c r="T7" s="166" t="str">
        <f ca="1">IF(B7="","",IF(ISERROR(MATCH($J7,SorP!$B$1:$B$6205,0)),"",INDIRECT("'SorP'!$A$"&amp;MATCH($J7,SorP!$B$1:$B$6205,0))))</f>
        <v>BE-VAN</v>
      </c>
      <c r="U7" s="180"/>
      <c r="V7" s="181">
        <f ca="1">IF(C7="",NA(),MATCH($B7&amp;$C7,'Smelter Look-up'!$J:$J,0))</f>
        <v>91</v>
      </c>
      <c r="X7" s="182">
        <f t="shared" ca="1" si="1"/>
        <v>0</v>
      </c>
      <c r="AB7" s="182" t="str">
        <f t="shared" ca="1" si="2"/>
        <v>CobaltUmicore Olen</v>
      </c>
    </row>
    <row r="8" spans="1:34" s="182" customFormat="1" ht="20">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0.5"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4"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38" priority="30" stopIfTrue="1">
      <formula>IF(B5="",TRUE)</formula>
    </cfRule>
  </conditionalFormatting>
  <conditionalFormatting sqref="D5:D2499">
    <cfRule type="expression" dxfId="37" priority="24" stopIfTrue="1">
      <formula>IF(AND(LEN($C5) &gt;0, ($C5 &lt;&gt; "Smelter Not Listed")),1,0)</formula>
    </cfRule>
    <cfRule type="expression" dxfId="36" priority="49" stopIfTrue="1">
      <formula>IF(AND(D5="",$C5=$X$4),TRUE)</formula>
    </cfRule>
    <cfRule type="expression" dxfId="35" priority="50" stopIfTrue="1">
      <formula>IF(FIND("!",D5),TRUE)</formula>
    </cfRule>
  </conditionalFormatting>
  <conditionalFormatting sqref="G5:G2497">
    <cfRule type="expression" dxfId="34" priority="51" stopIfTrue="1">
      <formula>IF(FIND("Enter smelter details",G5),TRUE)</formula>
    </cfRule>
  </conditionalFormatting>
  <conditionalFormatting sqref="R5:R2499 E5:E2499">
    <cfRule type="expression" dxfId="33" priority="37" stopIfTrue="1">
      <formula>IF(AND(E5="",$C5=$X$4),TRUE)</formula>
    </cfRule>
    <cfRule type="expression" dxfId="32" priority="38" stopIfTrue="1">
      <formula>IF(FIND("!",E5),TRUE)</formula>
    </cfRule>
  </conditionalFormatting>
  <conditionalFormatting sqref="F5:F2497">
    <cfRule type="expression" dxfId="31" priority="28" stopIfTrue="1">
      <formula>IF(AND(LEN($A5)&gt;0,$A5&lt;&gt;$F5),TRUE,FALSE)</formula>
    </cfRule>
  </conditionalFormatting>
  <conditionalFormatting sqref="C5:C2499">
    <cfRule type="expression" dxfId="30" priority="27" stopIfTrue="1">
      <formula>IF(AND(#REF!&lt;&gt;"",C5=""),TRUE)</formula>
    </cfRule>
  </conditionalFormatting>
  <conditionalFormatting sqref="A52">
    <cfRule type="expression" priority="20">
      <formula>$A$5:$Q1995&lt;&gt;""</formula>
    </cfRule>
  </conditionalFormatting>
  <conditionalFormatting sqref="G2498:G2499">
    <cfRule type="expression" dxfId="29" priority="19" stopIfTrue="1">
      <formula>IF(FIND("Enter smelter details",G2498),TRUE)</formula>
    </cfRule>
  </conditionalFormatting>
  <conditionalFormatting sqref="F2498:F2499">
    <cfRule type="expression" dxfId="28" priority="13" stopIfTrue="1">
      <formula>IF(AND(LEN($A2498)&gt;0,$A2498&lt;&gt;$F2498),TRUE,FALSE)</formula>
    </cfRule>
  </conditionalFormatting>
  <conditionalFormatting sqref="B2500">
    <cfRule type="expression" dxfId="27" priority="6" stopIfTrue="1">
      <formula>IF(B2500="",TRUE)</formula>
    </cfRule>
  </conditionalFormatting>
  <conditionalFormatting sqref="D2500">
    <cfRule type="expression" dxfId="26" priority="4" stopIfTrue="1">
      <formula>IF(AND(LEN($C2500) &gt;0, ($C2500 &lt;&gt; "Smelter Not Listed")),1,0)</formula>
    </cfRule>
    <cfRule type="expression" dxfId="25" priority="9" stopIfTrue="1">
      <formula>IF(AND(D2500="",$C2500=$X$4),TRUE)</formula>
    </cfRule>
    <cfRule type="expression" dxfId="24" priority="10" stopIfTrue="1">
      <formula>IF(FIND("!",D2500),TRUE)</formula>
    </cfRule>
  </conditionalFormatting>
  <conditionalFormatting sqref="R2500 E2500">
    <cfRule type="expression" dxfId="23" priority="7" stopIfTrue="1">
      <formula>IF(AND(E2500="",$C2500=$X$4),TRUE)</formula>
    </cfRule>
    <cfRule type="expression" dxfId="22" priority="8" stopIfTrue="1">
      <formula>IF(FIND("!",E2500),TRUE)</formula>
    </cfRule>
  </conditionalFormatting>
  <conditionalFormatting sqref="C2500">
    <cfRule type="expression" dxfId="21" priority="5" stopIfTrue="1">
      <formula>IF(AND(#REF!&lt;&gt;"",C2500=""),TRUE)</formula>
    </cfRule>
  </conditionalFormatting>
  <conditionalFormatting sqref="G2500">
    <cfRule type="expression" dxfId="20" priority="3" stopIfTrue="1">
      <formula>IF(FIND("Enter smelter details",G2500),TRUE)</formula>
    </cfRule>
  </conditionalFormatting>
  <conditionalFormatting sqref="F2500">
    <cfRule type="expression" dxfId="19" priority="2" stopIfTrue="1">
      <formula>IF(AND(LEN($A2500)&gt;0,$A2500&lt;&gt;$F2500),TRUE,FALSE)</formula>
    </cfRule>
  </conditionalFormatting>
  <conditionalFormatting sqref="A5:A7">
    <cfRule type="expression" dxfId="0" priority="1" stopIfTrue="1">
      <formula>IF(AND(LEN($A5)&gt;0,$A5&lt;&gt;$F5),TRUE,FALSE)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21875" defaultRowHeight="13.5"/>
  <cols>
    <col min="1" max="1" width="45.07421875" style="16" customWidth="1"/>
    <col min="2" max="2" width="42.921875" style="17" customWidth="1"/>
    <col min="3" max="3" width="51.4609375" style="16" customWidth="1"/>
    <col min="4" max="4" width="29.07421875" style="17" customWidth="1"/>
    <col min="5" max="5" width="9" style="16" hidden="1"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2" width="8.921875" style="16" hidden="1" customWidth="1"/>
    <col min="13" max="13" width="8.921875" style="16" customWidth="1"/>
    <col min="14" max="14" width="31.23046875" style="16" customWidth="1"/>
    <col min="15" max="26" width="8.921875" style="16" customWidth="1"/>
    <col min="27" max="16384" width="8.921875" style="16"/>
  </cols>
  <sheetData>
    <row r="1" spans="1:10" ht="30" customHeight="1">
      <c r="A1" s="409" t="str">
        <f ca="1">OFFSET(L!$C$1,MATCH("Checker"&amp;ADDRESS(ROW(),COLUMN(),4),L!$A:$A,0)-1,SL,,)</f>
        <v>To ensure all required fields have been populated before submitting to your customers review form for any line items highlighted in red</v>
      </c>
      <c r="B1" s="409"/>
      <c r="C1" s="409"/>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 ca="1">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41">
      <c r="A4" s="137" t="str">
        <f ca="1">Declaration!B8</f>
        <v>Company Name (*):</v>
      </c>
      <c r="B4" s="80" t="str">
        <f>Declaration!D8</f>
        <v>Diehl Metal Applications GmbH</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1">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1">
      <c r="A6" s="81" t="str">
        <f ca="1">Declaration!B10</f>
        <v>Description of Scope:</v>
      </c>
      <c r="B6" s="80" t="str">
        <f>Declaration!D10</f>
        <v>This EMRT is valid for DMA Berlin and DMA Teltow and for all reel-to-reel parts with Gold plating.</v>
      </c>
      <c r="C6" s="80" t="str">
        <f t="shared" ca="1" si="0"/>
        <v>Complete</v>
      </c>
      <c r="D6" s="86" t="str">
        <f>IF(H6=1,"Click here to provide a Description of Scope","")</f>
        <v/>
      </c>
      <c r="E6" s="17" t="s">
        <v>17</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41">
      <c r="A7" s="137" t="str">
        <f ca="1">Declaration!B15</f>
        <v>Contact Name (*):</v>
      </c>
      <c r="B7" s="80" t="str">
        <f>Declaration!D15</f>
        <v>Stephan Osterwald</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1">
      <c r="A8" s="137" t="str">
        <f ca="1">Declaration!B16</f>
        <v>Email – Contact (*):</v>
      </c>
      <c r="B8" s="80" t="str">
        <f>Declaration!D16</f>
        <v>stephan.osterwald@diehl.com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1">
      <c r="A9" s="137" t="str">
        <f ca="1">Declaration!B17</f>
        <v>Phone – Contact (*):</v>
      </c>
      <c r="B9" s="80" t="str">
        <f>Declaration!D17</f>
        <v>+49-30-84784 4615</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1">
      <c r="A10" s="137" t="str">
        <f ca="1">Declaration!B18</f>
        <v>Authorizer (*):</v>
      </c>
      <c r="B10" s="80" t="str">
        <f>Declaration!D18</f>
        <v>Stephan Osterwald</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stephan.osterwald@diehl.com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+49-30-84784 4615</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44799</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18</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40.5">
      <c r="A19" s="80" t="str">
        <f ca="1">Declaration!B31</f>
        <v>2) Does any cobalt or natural mica remain in the product(s)? (*)</v>
      </c>
      <c r="B19" s="83"/>
      <c r="C19" s="83"/>
      <c r="D19" s="87"/>
      <c r="E19" s="17" t="s">
        <v>17</v>
      </c>
      <c r="F19" s="84"/>
      <c r="J19" s="134"/>
    </row>
    <row r="20" spans="1:10" ht="63.65"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No</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41"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17</v>
      </c>
      <c r="F27" s="84"/>
      <c r="J27" s="134"/>
    </row>
    <row r="28" spans="1:10" ht="59.4"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41"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40.5">
      <c r="A32" s="80" t="str">
        <f ca="1">Declaration!B49</f>
        <v>5) What percentage of relevant suppliers have provided a response to your supply chain survey?(*)</v>
      </c>
      <c r="B32" s="83"/>
      <c r="C32" s="83"/>
      <c r="D32" s="87"/>
      <c r="E32" s="17" t="s">
        <v>17</v>
      </c>
      <c r="F32" s="84"/>
    </row>
    <row r="33" spans="1:10" ht="27.5">
      <c r="A33" s="81" t="str">
        <f ca="1">Declaration!B50</f>
        <v>Cobalt(*)</v>
      </c>
      <c r="B33" s="80">
        <f>Declaration!D50</f>
        <v>1</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7.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15</v>
      </c>
      <c r="F37" s="84"/>
    </row>
    <row r="38" spans="1:10" ht="54.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4.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18</v>
      </c>
      <c r="F42" s="84"/>
    </row>
    <row r="43" spans="1:10" ht="41">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7">
      <c r="A47" s="80" t="str">
        <f ca="1">Declaration!B68</f>
        <v>Question</v>
      </c>
      <c r="B47" s="83"/>
      <c r="C47" s="83"/>
      <c r="D47" s="87"/>
      <c r="E47" s="17" t="s">
        <v>21</v>
      </c>
      <c r="F47" s="84"/>
      <c r="G47" s="84"/>
      <c r="H47" s="84"/>
    </row>
    <row r="48" spans="1:10" ht="41">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41">
      <c r="A50" s="80" t="str">
        <f ca="1">Declaration!B71</f>
        <v>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1">
      <c r="A51" s="80" t="s">
        <v>60</v>
      </c>
      <c r="B51" s="80">
        <f>Declaration!G71</f>
        <v>0</v>
      </c>
      <c r="C51" s="80" t="str">
        <f ca="1">IF(H51=1,J51,I51)</f>
        <v>Complete</v>
      </c>
      <c r="D51" s="221" t="str">
        <f>IF(H51=1,"Click here to answer question (C)","")</f>
        <v/>
      </c>
      <c r="E51" s="17" t="s">
        <v>17</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67.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67.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1">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1">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41">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41">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41">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41">
      <c r="A61" s="137" t="s">
        <v>62</v>
      </c>
      <c r="B61" s="80"/>
      <c r="C61" s="138" t="str">
        <f ca="1">IF(H61=1,J61,I61)</f>
        <v>Complete</v>
      </c>
      <c r="D61" s="239" t="str">
        <f ca="1">IF(H61=0,"","Click here to provide smelter information")</f>
        <v/>
      </c>
      <c r="E61" s="17" t="s">
        <v>17</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41">
      <c r="A62" s="137" t="s">
        <v>63</v>
      </c>
      <c r="B62" s="80"/>
      <c r="C62" s="138" t="str">
        <f ca="1">IF(H62=1,J62,I62)</f>
        <v>Complete</v>
      </c>
      <c r="D62" s="239" t="str">
        <f ca="1">IF(H62=0,"","Click here to provide smelter information")</f>
        <v/>
      </c>
      <c r="E62" s="17" t="s">
        <v>17</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5" hidden="1" customHeight="1">
      <c r="A63" s="81"/>
      <c r="B63" s="80"/>
      <c r="C63" s="80"/>
      <c r="D63" s="86"/>
      <c r="E63" s="17" t="s">
        <v>17</v>
      </c>
      <c r="F63" s="85">
        <f>F$48</f>
        <v>1</v>
      </c>
      <c r="G63" s="63">
        <f ca="1">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5" hidden="1" customHeight="1">
      <c r="A64" s="81"/>
      <c r="B64" s="80"/>
      <c r="C64" s="80"/>
      <c r="D64" s="86"/>
      <c r="E64" s="17" t="s">
        <v>17</v>
      </c>
      <c r="F64" s="85">
        <f>F$48</f>
        <v>1</v>
      </c>
      <c r="G64" s="63">
        <f ca="1">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7">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 ca="1">SUM(H4:H62)</f>
        <v>0</v>
      </c>
    </row>
    <row r="69" spans="1:12" ht="14"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18" priority="413" stopIfTrue="1">
      <formula>IF(F61=0,TRUE)</formula>
    </cfRule>
  </conditionalFormatting>
  <conditionalFormatting sqref="B60">
    <cfRule type="expression" dxfId="17" priority="119" stopIfTrue="1">
      <formula>$F60=0</formula>
    </cfRule>
  </conditionalFormatting>
  <conditionalFormatting sqref="D49">
    <cfRule type="expression" dxfId="16" priority="430" stopIfTrue="1">
      <formula>$H$49=0</formula>
    </cfRule>
  </conditionalFormatting>
  <conditionalFormatting sqref="B62">
    <cfRule type="expression" dxfId="15" priority="111" stopIfTrue="1">
      <formula>IF(F62=0,TRUE)</formula>
    </cfRule>
  </conditionalFormatting>
  <conditionalFormatting sqref="B63">
    <cfRule type="expression" dxfId="14" priority="107" stopIfTrue="1">
      <formula>IF(F63=0,TRUE)</formula>
    </cfRule>
  </conditionalFormatting>
  <conditionalFormatting sqref="B64:B65">
    <cfRule type="expression" dxfId="13" priority="103" stopIfTrue="1">
      <formula>IF(F64=0,TRUE)</formula>
    </cfRule>
  </conditionalFormatting>
  <conditionalFormatting sqref="A4:A13 C4:C13 A15:A16 C15:C16 A20:A21 C20:C21 A23:A24 C23:C24 A27:A28 C27:C28 A33:A34 C33:C34 A38:A39 C38:C39 A43:A44 A43:C44 A48:A51 C48:C51 A53:A62 C53:C62 A65 C65">
    <cfRule type="expression" dxfId="12" priority="420" stopIfTrue="1">
      <formula>$H4=0</formula>
    </cfRule>
    <cfRule type="expression" dxfId="11" priority="421" stopIfTrue="1">
      <formula>$H4=1</formula>
    </cfRule>
  </conditionalFormatting>
  <conditionalFormatting sqref="A4:A13 C4:C13 A15:A16 C15:C16 A20:A21 C20:C21 A23:A24 C23:C24 A27:A28 C27:C28 A33:A34 C33:C34 A38:A39 C38:C39 A43:C44 A48:A51 C48:C51 A53:A62 C53:C62 A65 C65">
    <cfRule type="expression" dxfId="10"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11" t="str">
        <f ca="1">OFFSET(L!$C$1,MATCH("Product List"&amp;ADDRESS(ROW(),COLUMN(),4),L!$A:$A,0)-1,SL,,)</f>
        <v>Completion required only if reporting level "Product (or List of Products)" selected on the 'Declaration' worksheet.</v>
      </c>
      <c r="B1" s="412"/>
      <c r="C1" s="412"/>
      <c r="D1" s="412"/>
      <c r="E1" s="108"/>
    </row>
    <row r="2" spans="1:35">
      <c r="A2" s="20"/>
      <c r="B2" s="110"/>
      <c r="C2" s="110"/>
      <c r="D2"/>
      <c r="E2" s="21"/>
    </row>
    <row r="3" spans="1:35">
      <c r="A3" s="20"/>
      <c r="B3" s="110"/>
      <c r="C3" s="110"/>
      <c r="D3" s="110"/>
      <c r="E3" s="21"/>
    </row>
    <row r="4" spans="1:35" ht="15.75" customHeight="1">
      <c r="A4" s="20"/>
      <c r="B4" s="410" t="s">
        <v>53</v>
      </c>
      <c r="C4" s="410"/>
      <c r="D4" s="410"/>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3" t="str">
        <f ca="1">OFFSET(L!$C$1,MATCH("General"&amp;"Cpy",L!$A:$A,0)-1,SL,,)</f>
        <v>© 2021 Responsible Minerals Initiative. All rights reserved.</v>
      </c>
      <c r="C1001" s="413"/>
      <c r="D1001" s="413"/>
      <c r="E1001" s="22"/>
    </row>
    <row r="1002" spans="1:35" ht="14"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22"/>
  <sheetViews>
    <sheetView zoomScaleNormal="100" workbookViewId="0">
      <pane ySplit="4" topLeftCell="A5" activePane="bottomLeft" state="frozen"/>
      <selection activeCell="B24" sqref="B24:J24"/>
      <selection pane="bottomLeft" activeCell="A5" sqref="A5"/>
    </sheetView>
  </sheetViews>
  <sheetFormatPr baseColWidth="10" defaultColWidth="8.921875" defaultRowHeight="13.5"/>
  <cols>
    <col min="1" max="1" width="9.07421875" style="168" bestFit="1" customWidth="1"/>
    <col min="2" max="2" width="42.921875" style="168" customWidth="1"/>
    <col min="3" max="3" width="40.07421875" style="168" customWidth="1"/>
    <col min="4" max="4" width="22.921875" style="168" customWidth="1"/>
    <col min="5" max="5" width="12.69140625" style="168" customWidth="1"/>
    <col min="6" max="6" width="12.69140625" style="169" customWidth="1"/>
    <col min="7" max="7" width="15.23046875" style="168" customWidth="1"/>
    <col min="8" max="8" width="23.921875" style="168" customWidth="1"/>
    <col min="9" max="9" width="28.07421875" style="168" customWidth="1"/>
    <col min="10" max="10" width="38.69140625" style="168" hidden="1" customWidth="1"/>
    <col min="11" max="11" width="24.07421875" style="168" hidden="1" customWidth="1"/>
    <col min="12" max="12" width="17.4609375" style="168" customWidth="1"/>
    <col min="13" max="13" width="16.07421875" style="168" customWidth="1"/>
    <col min="14" max="16384" width="8.921875" style="168"/>
  </cols>
  <sheetData>
    <row r="1" spans="1:13" ht="180" customHeight="1">
      <c r="A1" s="41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4"/>
      <c r="C1" s="414"/>
      <c r="D1" s="414"/>
      <c r="E1" s="414"/>
      <c r="F1" s="414"/>
      <c r="G1" s="414"/>
    </row>
    <row r="2" spans="1:13">
      <c r="A2" s="415"/>
      <c r="B2" s="415"/>
      <c r="C2" s="415"/>
      <c r="D2" s="415"/>
      <c r="E2" s="415"/>
      <c r="F2" s="415"/>
      <c r="G2" s="415"/>
      <c r="H2" s="415"/>
      <c r="I2" s="415"/>
    </row>
    <row r="3" spans="1:13">
      <c r="A3" s="415"/>
      <c r="B3" s="415"/>
      <c r="C3" s="415"/>
      <c r="D3" s="415"/>
      <c r="E3" s="415"/>
      <c r="F3" s="415"/>
      <c r="G3" s="415"/>
      <c r="H3" s="415"/>
      <c r="I3" s="415"/>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9"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93"/>
  <sheetViews>
    <sheetView topLeftCell="B1" zoomScale="70" zoomScaleNormal="70" workbookViewId="0">
      <selection activeCell="B2" sqref="B2"/>
    </sheetView>
  </sheetViews>
  <sheetFormatPr baseColWidth="10" defaultColWidth="8.69140625" defaultRowHeight="14"/>
  <cols>
    <col min="1" max="1" width="14.69140625" style="128" customWidth="1"/>
    <col min="2" max="2" width="14" style="128" customWidth="1"/>
    <col min="3" max="3" width="6.07421875" style="128" customWidth="1"/>
    <col min="4" max="4" width="50.921875" style="128" customWidth="1"/>
    <col min="5" max="5" width="45.921875" style="267" customWidth="1"/>
    <col min="6" max="6" width="61.61328125" style="268" customWidth="1"/>
    <col min="7" max="7" width="61.61328125" style="128" customWidth="1"/>
    <col min="8" max="8" width="65.61328125" style="145" customWidth="1"/>
    <col min="9" max="11" width="40" style="128" customWidth="1"/>
    <col min="12" max="12" width="40" style="145" customWidth="1"/>
    <col min="13" max="13" width="40" style="200" customWidth="1"/>
    <col min="14" max="16384" width="8.6914062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94.5">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67.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7">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4">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4">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4">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4">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4.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08">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0.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4.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0.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40.5">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4">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0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42">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21.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4">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364.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43">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29.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3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94.5">
      <c r="A32" s="128" t="str">
        <f t="shared" si="1"/>
        <v>InstructionsA33</v>
      </c>
      <c r="B32" s="128" t="s">
        <v>404</v>
      </c>
      <c r="C32" s="128" t="s">
        <v>727</v>
      </c>
      <c r="D32" s="273" t="s">
        <v>728</v>
      </c>
      <c r="E32" s="274" t="s">
        <v>729</v>
      </c>
      <c r="F32" s="275" t="s">
        <v>730</v>
      </c>
      <c r="G32" s="273" t="s">
        <v>731</v>
      </c>
      <c r="H32" s="323" t="s">
        <v>732</v>
      </c>
      <c r="L32" s="128"/>
      <c r="M32" s="128"/>
    </row>
    <row r="33" spans="1:13" ht="87">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297">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16">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16">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3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16">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283.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56.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94.5">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81">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01.5">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94.5">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67.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174">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94.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08">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48.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94.5">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67.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67.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67.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21.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16">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43">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16">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4">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29.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4">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16">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189">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3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4">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ht="13.5">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7">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ht="13.5">
      <c r="A78" s="128" t="str">
        <f t="shared" si="4"/>
        <v>DefinitionsB12</v>
      </c>
      <c r="B78" s="128" t="s">
        <v>1117</v>
      </c>
      <c r="C78" s="128" t="s">
        <v>1216</v>
      </c>
      <c r="D78" s="273" t="s">
        <v>1217</v>
      </c>
      <c r="E78" s="273" t="s">
        <v>1218</v>
      </c>
      <c r="F78" s="282" t="s">
        <v>1219</v>
      </c>
      <c r="G78" s="284" t="s">
        <v>1220</v>
      </c>
      <c r="H78" s="319" t="s">
        <v>1221</v>
      </c>
      <c r="K78" s="129"/>
      <c r="M78" s="128"/>
    </row>
    <row r="79" spans="1:13" ht="13.5">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6">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7">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7">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7">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08">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81">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175.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29.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0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189">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75.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21.5">
      <c r="A99" s="128" t="str">
        <f t="shared" si="4"/>
        <v>DefinitionsC13</v>
      </c>
      <c r="B99" s="128" t="s">
        <v>1117</v>
      </c>
      <c r="C99" s="128" t="s">
        <v>1420</v>
      </c>
      <c r="D99" s="273" t="s">
        <v>1421</v>
      </c>
      <c r="E99" s="274" t="s">
        <v>1422</v>
      </c>
      <c r="F99" s="282" t="s">
        <v>1423</v>
      </c>
      <c r="G99" s="284" t="s">
        <v>1424</v>
      </c>
      <c r="H99" s="319" t="s">
        <v>1425</v>
      </c>
      <c r="K99" s="129"/>
      <c r="M99" s="128"/>
    </row>
    <row r="100" spans="1:13" ht="81">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0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67.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21.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51">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37.5">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08">
      <c r="A106" s="128" t="str">
        <f t="shared" si="4"/>
        <v>DefinitionsC20</v>
      </c>
      <c r="B106" s="128" t="s">
        <v>1117</v>
      </c>
      <c r="C106" s="128" t="s">
        <v>1490</v>
      </c>
      <c r="D106" s="273" t="s">
        <v>1491</v>
      </c>
      <c r="E106" s="274" t="s">
        <v>1492</v>
      </c>
      <c r="F106" s="282" t="s">
        <v>1493</v>
      </c>
      <c r="G106" s="283" t="s">
        <v>1494</v>
      </c>
      <c r="H106" s="319" t="s">
        <v>1495</v>
      </c>
      <c r="L106" s="128"/>
      <c r="M106" s="128"/>
    </row>
    <row r="107" spans="1:13" ht="108">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7">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7">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7">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54">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58">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81">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7">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7">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0.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0.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0.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7">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7">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7">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7">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7">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0.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1">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7">
      <c r="A135" s="128" t="str">
        <f>B135&amp;C135</f>
        <v>DeclarationB31</v>
      </c>
      <c r="B135" s="128" t="s">
        <v>1507</v>
      </c>
      <c r="C135" s="128" t="s">
        <v>1776</v>
      </c>
      <c r="D135" s="128" t="s">
        <v>1777</v>
      </c>
      <c r="E135" s="128" t="s">
        <v>1778</v>
      </c>
      <c r="F135" s="313" t="s">
        <v>1779</v>
      </c>
      <c r="G135" s="128" t="s">
        <v>1780</v>
      </c>
      <c r="H135" s="319" t="s">
        <v>1781</v>
      </c>
      <c r="L135" s="128"/>
      <c r="M135" s="128"/>
    </row>
    <row r="136" spans="1:13" ht="108">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54">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67.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67.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1">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7">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29">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94.5">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94.5">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08">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08">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1">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1">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4">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c r="A155" s="128" t="str">
        <f t="shared" si="6"/>
        <v>DeclarationB28</v>
      </c>
      <c r="B155" s="128" t="s">
        <v>1507</v>
      </c>
      <c r="C155" s="128" t="s">
        <v>1978</v>
      </c>
      <c r="G155"/>
      <c r="H155" s="319"/>
      <c r="I155" s="128" t="s">
        <v>1979</v>
      </c>
      <c r="J155" s="128" t="s">
        <v>1980</v>
      </c>
      <c r="K155" s="129" t="s">
        <v>1981</v>
      </c>
      <c r="L155" s="145" t="s">
        <v>1981</v>
      </c>
      <c r="M155" s="128" t="s">
        <v>1982</v>
      </c>
    </row>
    <row r="156" spans="1:13">
      <c r="A156" s="128" t="str">
        <f t="shared" si="6"/>
        <v>DeclarationB29</v>
      </c>
      <c r="B156" s="128" t="s">
        <v>1507</v>
      </c>
      <c r="C156" s="128" t="s">
        <v>1983</v>
      </c>
      <c r="G156"/>
      <c r="H156" s="319"/>
      <c r="I156" s="128" t="s">
        <v>1984</v>
      </c>
      <c r="J156" s="128" t="s">
        <v>1985</v>
      </c>
      <c r="K156" s="129" t="s">
        <v>1986</v>
      </c>
      <c r="L156" s="145" t="s">
        <v>1986</v>
      </c>
      <c r="M156" s="128" t="s">
        <v>1987</v>
      </c>
    </row>
    <row r="157" spans="1:13">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c r="A159" s="128" t="str">
        <f t="shared" si="6"/>
        <v>DeclarationB34</v>
      </c>
      <c r="B159" s="128" t="s">
        <v>1507</v>
      </c>
      <c r="C159" s="128" t="s">
        <v>1990</v>
      </c>
      <c r="G159"/>
      <c r="H159" s="319"/>
      <c r="I159" s="128" t="s">
        <v>1979</v>
      </c>
      <c r="J159" s="128" t="s">
        <v>1980</v>
      </c>
      <c r="K159" s="129" t="s">
        <v>1981</v>
      </c>
      <c r="L159" s="145" t="s">
        <v>1981</v>
      </c>
      <c r="M159" s="128" t="s">
        <v>1982</v>
      </c>
    </row>
    <row r="160" spans="1:13">
      <c r="A160" s="128" t="str">
        <f t="shared" si="6"/>
        <v>DeclarationB35</v>
      </c>
      <c r="B160" s="128" t="s">
        <v>1507</v>
      </c>
      <c r="C160" s="128" t="s">
        <v>1991</v>
      </c>
      <c r="G160"/>
      <c r="H160" s="319"/>
      <c r="I160" s="128" t="s">
        <v>1984</v>
      </c>
      <c r="J160" s="128" t="s">
        <v>1985</v>
      </c>
      <c r="K160" s="129" t="s">
        <v>1986</v>
      </c>
      <c r="L160" s="145" t="s">
        <v>1986</v>
      </c>
      <c r="M160" s="128" t="s">
        <v>1987</v>
      </c>
    </row>
    <row r="161" spans="1:13">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c r="A163" s="128" t="str">
        <f t="shared" si="7"/>
        <v>DeclarationB40</v>
      </c>
      <c r="B163" s="128" t="s">
        <v>1507</v>
      </c>
      <c r="C163" s="128" t="s">
        <v>1994</v>
      </c>
      <c r="G163"/>
      <c r="H163" s="319"/>
      <c r="I163" s="128" t="s">
        <v>1979</v>
      </c>
      <c r="J163" s="128" t="s">
        <v>1980</v>
      </c>
      <c r="K163" s="129" t="s">
        <v>1981</v>
      </c>
      <c r="L163" s="145" t="s">
        <v>1981</v>
      </c>
      <c r="M163" s="128" t="s">
        <v>1982</v>
      </c>
    </row>
    <row r="164" spans="1:13">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14.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14.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14.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14.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14.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29">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29">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7">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7">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7">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7">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7">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7">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7">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7">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7">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7">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7">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4.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6">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7">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40.5">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4">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0.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7">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7">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54">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6">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27">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27">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0.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27">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0.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0.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4">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4">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4">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0.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40.5">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40.5">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40.5">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40.5">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81">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1">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1">
      <c r="A239" s="128" t="str">
        <f t="shared" si="9"/>
        <v>CheckerJ22</v>
      </c>
      <c r="B239" s="128" t="s">
        <v>2380</v>
      </c>
      <c r="C239" s="128" t="s">
        <v>2632</v>
      </c>
      <c r="G239"/>
      <c r="H239" s="319"/>
      <c r="I239" s="128" t="s">
        <v>2633</v>
      </c>
      <c r="J239" s="128" t="s">
        <v>2634</v>
      </c>
      <c r="K239" s="128" t="s">
        <v>2635</v>
      </c>
      <c r="L239" s="128" t="s">
        <v>2636</v>
      </c>
      <c r="M239" s="128" t="s">
        <v>2637</v>
      </c>
    </row>
    <row r="240" spans="1:13" ht="81">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4">
      <c r="A241" s="128" t="str">
        <f t="shared" si="9"/>
        <v>CheckerJ24</v>
      </c>
      <c r="B241" s="128" t="s">
        <v>2380</v>
      </c>
      <c r="C241" s="128" t="s">
        <v>2649</v>
      </c>
      <c r="D241" s="273" t="s">
        <v>2650</v>
      </c>
      <c r="E241" s="274" t="s">
        <v>2651</v>
      </c>
      <c r="F241" s="281" t="s">
        <v>2652</v>
      </c>
      <c r="G241" s="279" t="s">
        <v>2653</v>
      </c>
      <c r="H241" s="319" t="s">
        <v>2654</v>
      </c>
      <c r="L241" s="128"/>
      <c r="M241" s="128"/>
    </row>
    <row r="242" spans="1:13" ht="67.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67.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67.5">
      <c r="A244" s="128" t="str">
        <f t="shared" si="9"/>
        <v>CheckerJ27</v>
      </c>
      <c r="B244" s="128" t="s">
        <v>2380</v>
      </c>
      <c r="C244" s="128" t="s">
        <v>2677</v>
      </c>
      <c r="G244"/>
      <c r="H244" s="319"/>
      <c r="I244" s="128" t="s">
        <v>2678</v>
      </c>
      <c r="J244" s="128" t="s">
        <v>2679</v>
      </c>
      <c r="K244" s="128" t="s">
        <v>2680</v>
      </c>
      <c r="L244" s="128" t="s">
        <v>2681</v>
      </c>
      <c r="M244" s="128" t="s">
        <v>2682</v>
      </c>
    </row>
    <row r="245" spans="1:13" ht="81">
      <c r="A245" s="128" t="str">
        <f t="shared" si="9"/>
        <v>CheckerJ28</v>
      </c>
      <c r="B245" s="128" t="s">
        <v>2380</v>
      </c>
      <c r="C245" s="128" t="s">
        <v>2655</v>
      </c>
      <c r="G245"/>
      <c r="H245" s="319"/>
      <c r="I245" s="128" t="s">
        <v>2683</v>
      </c>
      <c r="J245" s="128" t="s">
        <v>2684</v>
      </c>
      <c r="K245" s="128" t="s">
        <v>2685</v>
      </c>
      <c r="L245" s="128" t="s">
        <v>2686</v>
      </c>
      <c r="M245" s="128" t="s">
        <v>2687</v>
      </c>
    </row>
    <row r="246" spans="1:13" ht="54">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4">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4">
      <c r="A248" s="128" t="str">
        <f t="shared" si="9"/>
        <v>CheckerJ32</v>
      </c>
      <c r="B248" s="128" t="s">
        <v>2380</v>
      </c>
      <c r="C248" s="128" t="s">
        <v>2710</v>
      </c>
      <c r="G248"/>
      <c r="H248" s="319"/>
      <c r="I248" s="128" t="s">
        <v>2711</v>
      </c>
      <c r="J248" s="128" t="s">
        <v>2712</v>
      </c>
      <c r="K248" s="128" t="s">
        <v>2713</v>
      </c>
      <c r="L248" s="128" t="s">
        <v>2714</v>
      </c>
      <c r="M248" s="128" t="s">
        <v>2715</v>
      </c>
    </row>
    <row r="249" spans="1:13" ht="54">
      <c r="A249" s="128" t="str">
        <f t="shared" si="9"/>
        <v>CheckerJ33</v>
      </c>
      <c r="B249" s="128" t="s">
        <v>2380</v>
      </c>
      <c r="C249" s="128" t="s">
        <v>2688</v>
      </c>
      <c r="G249"/>
      <c r="H249" s="319"/>
      <c r="I249" s="128" t="s">
        <v>2716</v>
      </c>
      <c r="J249" s="128" t="s">
        <v>2717</v>
      </c>
      <c r="K249" s="128" t="s">
        <v>2718</v>
      </c>
      <c r="L249" s="128" t="s">
        <v>2719</v>
      </c>
      <c r="M249" s="128" t="s">
        <v>2720</v>
      </c>
    </row>
    <row r="250" spans="1:13" ht="67.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67.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67.5">
      <c r="A252" s="128" t="str">
        <f t="shared" si="9"/>
        <v>CheckerJ37</v>
      </c>
      <c r="B252" s="128" t="s">
        <v>2380</v>
      </c>
      <c r="C252" s="128" t="s">
        <v>2743</v>
      </c>
      <c r="G252"/>
      <c r="H252" s="319"/>
      <c r="I252" s="128" t="s">
        <v>2744</v>
      </c>
      <c r="J252" s="128" t="s">
        <v>2745</v>
      </c>
      <c r="K252" s="128" t="s">
        <v>2746</v>
      </c>
      <c r="L252" s="128" t="s">
        <v>2747</v>
      </c>
      <c r="M252" s="128" t="s">
        <v>2748</v>
      </c>
    </row>
    <row r="253" spans="1:13" ht="67.5">
      <c r="A253" s="128" t="str">
        <f t="shared" si="9"/>
        <v>CheckerJ38</v>
      </c>
      <c r="B253" s="128" t="s">
        <v>2380</v>
      </c>
      <c r="C253" s="128" t="s">
        <v>2721</v>
      </c>
      <c r="G253"/>
      <c r="H253" s="319"/>
      <c r="I253" s="128" t="s">
        <v>2749</v>
      </c>
      <c r="J253" s="128" t="s">
        <v>2750</v>
      </c>
      <c r="K253" s="128" t="s">
        <v>2751</v>
      </c>
      <c r="L253" s="128" t="s">
        <v>2752</v>
      </c>
      <c r="M253" s="128" t="s">
        <v>2753</v>
      </c>
    </row>
    <row r="254" spans="1:13" ht="54">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4">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00000000000006"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00000000000006"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4">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67.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67.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81">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54">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08">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54"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67.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40.5"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54">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4">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4">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4">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4" hidden="1">
      <c r="A272" s="128" t="str">
        <f t="shared" si="9"/>
        <v>CheckerJ58</v>
      </c>
      <c r="B272" s="128" t="s">
        <v>2380</v>
      </c>
      <c r="C272" s="128" t="s">
        <v>2906</v>
      </c>
      <c r="G272"/>
      <c r="H272" s="319"/>
      <c r="I272" s="128" t="s">
        <v>2928</v>
      </c>
      <c r="J272" s="128" t="s">
        <v>2929</v>
      </c>
      <c r="K272" s="128" t="s">
        <v>2930</v>
      </c>
      <c r="L272" s="128" t="s">
        <v>2931</v>
      </c>
      <c r="M272" s="128" t="s">
        <v>2932</v>
      </c>
    </row>
    <row r="273" spans="1:13" ht="54" hidden="1">
      <c r="A273" s="128" t="str">
        <f t="shared" si="9"/>
        <v>CheckerJ59</v>
      </c>
      <c r="B273" s="128" t="s">
        <v>2380</v>
      </c>
      <c r="C273" s="128" t="s">
        <v>2917</v>
      </c>
      <c r="G273"/>
      <c r="H273" s="319"/>
      <c r="I273" s="128" t="s">
        <v>2933</v>
      </c>
      <c r="J273" s="128" t="s">
        <v>2934</v>
      </c>
      <c r="K273" s="128" t="s">
        <v>2935</v>
      </c>
      <c r="L273" s="128" t="s">
        <v>2936</v>
      </c>
      <c r="M273" s="128" t="s">
        <v>2937</v>
      </c>
    </row>
    <row r="274" spans="1:13" ht="54">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7">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7">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7.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7.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40.5">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4">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7">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81">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7">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27">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81">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7">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28">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1">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1b346dad-8a15-4ce7-a19a-07d981b0c5e2"/>
    <ds:schemaRef ds:uri="http://www.w3.org/XML/1998/namespace"/>
    <ds:schemaRef ds:uri="http://purl.org/dc/dcmitype/"/>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Stephan OSTERWALD</cp:lastModifiedBy>
  <cp:revision/>
  <dcterms:created xsi:type="dcterms:W3CDTF">2010-06-21T21:00:23Z</dcterms:created>
  <dcterms:modified xsi:type="dcterms:W3CDTF">2022-08-26T12:09:53Z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