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P:\Konfliktmineralien\"/>
    </mc:Choice>
  </mc:AlternateContent>
  <xr:revisionPtr revIDLastSave="0" documentId="13_ncr:1_{4E654ADA-4D8A-4274-8D60-E8D5BD808080}"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5440" windowHeight="1539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s="1"/>
  <c r="R19" i="4" s="1"/>
  <c r="P21" i="4"/>
  <c r="P20" i="4"/>
  <c r="Q20" i="4"/>
  <c r="Q18" i="4"/>
  <c r="P17" i="4"/>
  <c r="P16" i="4"/>
  <c r="P15" i="4"/>
  <c r="Q15" i="4"/>
  <c r="P14" i="4"/>
  <c r="Q14" i="4" s="1"/>
  <c r="R14" i="4" s="1"/>
  <c r="P13" i="4"/>
  <c r="P12" i="4"/>
  <c r="Q13" i="4"/>
  <c r="R13" i="4" s="1"/>
  <c r="Q12" i="4"/>
  <c r="R12" i="4" s="1"/>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Q21" i="4"/>
  <c r="R21" i="4"/>
  <c r="S20" i="4"/>
  <c r="T20" i="4"/>
  <c r="S21" i="4"/>
  <c r="T21" i="4" s="1"/>
  <c r="U21" i="4" s="1"/>
  <c r="V21" i="4" s="1"/>
  <c r="W21" i="4" s="1"/>
  <c r="X21" i="4" s="1"/>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H112" i="6" s="1"/>
  <c r="B111" i="6"/>
  <c r="B110" i="6"/>
  <c r="G110" i="6" s="1"/>
  <c r="B109" i="6"/>
  <c r="B108" i="6"/>
  <c r="B107" i="6"/>
  <c r="B106" i="6"/>
  <c r="B105" i="6"/>
  <c r="B104" i="6"/>
  <c r="B103" i="6"/>
  <c r="B102" i="6"/>
  <c r="B101" i="6"/>
  <c r="B100" i="6"/>
  <c r="B99" i="6"/>
  <c r="G99" i="6" s="1"/>
  <c r="B98" i="6"/>
  <c r="G98" i="6" s="1"/>
  <c r="B96" i="6"/>
  <c r="B95" i="6"/>
  <c r="G95" i="6" s="1"/>
  <c r="B94" i="6"/>
  <c r="B92" i="6"/>
  <c r="B91" i="6"/>
  <c r="B90" i="6"/>
  <c r="B89" i="6"/>
  <c r="B88" i="6"/>
  <c r="B87" i="6"/>
  <c r="B86" i="6"/>
  <c r="B85" i="6"/>
  <c r="B84" i="6"/>
  <c r="G84" i="6" s="1"/>
  <c r="B83" i="6"/>
  <c r="B81" i="6"/>
  <c r="B80" i="6"/>
  <c r="B79" i="6"/>
  <c r="B78" i="6"/>
  <c r="B77" i="6"/>
  <c r="B76" i="6"/>
  <c r="B75" i="6"/>
  <c r="B74" i="6"/>
  <c r="B73" i="6"/>
  <c r="B72" i="6"/>
  <c r="B70" i="6"/>
  <c r="B69" i="6"/>
  <c r="B68" i="6"/>
  <c r="B67" i="6"/>
  <c r="B66" i="6"/>
  <c r="B65" i="6"/>
  <c r="B64" i="6"/>
  <c r="B63" i="6"/>
  <c r="B62" i="6"/>
  <c r="G62" i="6" s="1"/>
  <c r="B61" i="6"/>
  <c r="B59" i="6"/>
  <c r="B58" i="6"/>
  <c r="B57" i="6"/>
  <c r="B56" i="6"/>
  <c r="B55" i="6"/>
  <c r="B54" i="6"/>
  <c r="B53" i="6"/>
  <c r="B52" i="6"/>
  <c r="B51" i="6"/>
  <c r="B50" i="6"/>
  <c r="B48" i="6"/>
  <c r="B47" i="6"/>
  <c r="B46" i="6"/>
  <c r="B45" i="6"/>
  <c r="B44" i="6"/>
  <c r="B43" i="6"/>
  <c r="B42" i="6"/>
  <c r="B41" i="6"/>
  <c r="B40" i="6"/>
  <c r="G40" i="6" s="1"/>
  <c r="B39" i="6"/>
  <c r="G39" i="6" s="1"/>
  <c r="B37" i="6"/>
  <c r="B36" i="6"/>
  <c r="B35" i="6"/>
  <c r="B34" i="6"/>
  <c r="B33" i="6"/>
  <c r="B32" i="6"/>
  <c r="B31" i="6"/>
  <c r="B30" i="6"/>
  <c r="B29" i="6"/>
  <c r="B28" i="6"/>
  <c r="B26" i="6"/>
  <c r="B25" i="6"/>
  <c r="B24" i="6"/>
  <c r="B23" i="6"/>
  <c r="B22" i="6"/>
  <c r="B21" i="6"/>
  <c r="B20" i="6"/>
  <c r="B19" i="6"/>
  <c r="B18" i="6"/>
  <c r="G18" i="6" s="1"/>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101" i="4" s="1"/>
  <c r="B113" i="4"/>
  <c r="H101" i="4"/>
  <c r="S43"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V13" i="5"/>
  <c r="E13" i="5"/>
  <c r="X13" i="5" s="1"/>
  <c r="V14" i="5"/>
  <c r="E14" i="5"/>
  <c r="X14" i="5" s="1"/>
  <c r="V15" i="5"/>
  <c r="E15" i="5"/>
  <c r="X15" i="5" s="1"/>
  <c r="V16" i="5"/>
  <c r="E16" i="5"/>
  <c r="X16" i="5" s="1"/>
  <c r="V17" i="5"/>
  <c r="E17" i="5"/>
  <c r="X17" i="5" s="1"/>
  <c r="V18" i="5"/>
  <c r="E18" i="5"/>
  <c r="X18" i="5" s="1"/>
  <c r="V19" i="5"/>
  <c r="E19" i="5"/>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V1743" i="5"/>
  <c r="E1743" i="5"/>
  <c r="X1743" i="5" s="1"/>
  <c r="V1744" i="5"/>
  <c r="E1744" i="5"/>
  <c r="X1744" i="5" s="1"/>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C123" i="6"/>
  <c r="C122" i="6"/>
  <c r="C121" i="6"/>
  <c r="C120" i="6"/>
  <c r="G103" i="6"/>
  <c r="G102" i="6"/>
  <c r="G101" i="6"/>
  <c r="G100" i="6"/>
  <c r="G88" i="6"/>
  <c r="G87" i="6"/>
  <c r="G86" i="6"/>
  <c r="G85" i="6"/>
  <c r="G83" i="6"/>
  <c r="G77" i="6"/>
  <c r="G76" i="6"/>
  <c r="G75" i="6"/>
  <c r="G74" i="6"/>
  <c r="G73" i="6"/>
  <c r="G72" i="6"/>
  <c r="J74" i="6"/>
  <c r="G66" i="6"/>
  <c r="G65" i="6"/>
  <c r="G64" i="6"/>
  <c r="G63" i="6"/>
  <c r="G61" i="6"/>
  <c r="G55" i="6"/>
  <c r="G54" i="6"/>
  <c r="G53" i="6"/>
  <c r="G52" i="6"/>
  <c r="G51" i="6"/>
  <c r="G50" i="6"/>
  <c r="G44" i="6"/>
  <c r="G43" i="6"/>
  <c r="G42" i="6"/>
  <c r="G41" i="6"/>
  <c r="G33" i="6"/>
  <c r="G32" i="6"/>
  <c r="G31" i="6"/>
  <c r="G30" i="6"/>
  <c r="G29" i="6"/>
  <c r="G28" i="6"/>
  <c r="G17" i="6"/>
  <c r="G9" i="6"/>
  <c r="H9" i="6" s="1"/>
  <c r="D9" i="6" s="1"/>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6" i="6"/>
  <c r="G108" i="6"/>
  <c r="G109" i="6"/>
  <c r="G111" i="6"/>
  <c r="G10" i="6"/>
  <c r="H10" i="6" s="1"/>
  <c r="D10" i="6" s="1"/>
  <c r="G13" i="6"/>
  <c r="H13" i="6"/>
  <c r="D13" i="6" s="1"/>
  <c r="G5" i="6"/>
  <c r="H5" i="6" s="1"/>
  <c r="F6" i="6"/>
  <c r="G6" i="6"/>
  <c r="H6" i="6"/>
  <c r="G11" i="6"/>
  <c r="H11" i="6"/>
  <c r="D11" i="6" s="1"/>
  <c r="G12" i="6"/>
  <c r="H12" i="6"/>
  <c r="H14" i="6"/>
  <c r="G15" i="6"/>
  <c r="H15" i="6" s="1"/>
  <c r="D15" i="6" s="1"/>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9" i="5"/>
  <c r="X59" i="5"/>
  <c r="X151" i="5"/>
  <c r="X152" i="5"/>
  <c r="X182" i="5"/>
  <c r="X197" i="5"/>
  <c r="X236" i="5"/>
  <c r="X266" i="5"/>
  <c r="X347" i="5"/>
  <c r="X353" i="5"/>
  <c r="X383" i="5"/>
  <c r="X518" i="5"/>
  <c r="X560" i="5"/>
  <c r="X644" i="5"/>
  <c r="X712" i="5"/>
  <c r="X716" i="5"/>
  <c r="X884" i="5"/>
  <c r="X1033" i="5"/>
  <c r="X1187" i="5"/>
  <c r="X1217" i="5"/>
  <c r="X1289" i="5"/>
  <c r="X1385" i="5"/>
  <c r="X1475" i="5"/>
  <c r="X1520" i="5"/>
  <c r="X1526" i="5"/>
  <c r="X1646" i="5"/>
  <c r="X1691" i="5"/>
  <c r="X1733" i="5"/>
  <c r="X1742" i="5"/>
  <c r="X1748" i="5"/>
  <c r="X1837" i="5"/>
  <c r="X1919" i="5"/>
  <c r="X1970" i="5"/>
  <c r="X1981" i="5"/>
  <c r="X2131" i="5"/>
  <c r="X2248" i="5"/>
  <c r="X2350" i="5"/>
  <c r="X2414"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S44" i="4"/>
  <c r="S46" i="4"/>
  <c r="S47" i="4"/>
  <c r="S49" i="4"/>
  <c r="S48" i="4"/>
  <c r="S50" i="4"/>
  <c r="S51" i="4"/>
  <c r="T51" i="4" s="1"/>
  <c r="U51" i="4" s="1"/>
  <c r="V51" i="4" s="1"/>
  <c r="W51" i="4" s="1"/>
  <c r="X51" i="4" s="1"/>
  <c r="Y51" i="4" s="1"/>
  <c r="C15" i="6" l="1"/>
  <c r="C13" i="6"/>
  <c r="C12" i="6"/>
  <c r="C11" i="6"/>
  <c r="C10" i="6"/>
  <c r="C9" i="6"/>
  <c r="C5" i="6"/>
  <c r="U20" i="4"/>
  <c r="V20" i="4" s="1"/>
  <c r="W20" i="4" s="1"/>
  <c r="X20" i="4" s="1"/>
  <c r="Q17" i="4"/>
  <c r="Q16" i="4"/>
  <c r="R15" i="4" s="1"/>
  <c r="S15" i="4" s="1"/>
  <c r="T50" i="4"/>
  <c r="U50" i="4" s="1"/>
  <c r="V50" i="4" s="1"/>
  <c r="Y20" i="4"/>
  <c r="Y21" i="4"/>
  <c r="Z21" i="4" s="1"/>
  <c r="T43" i="4"/>
  <c r="T42" i="4"/>
  <c r="U42" i="4" s="1"/>
  <c r="T49" i="4"/>
  <c r="T48" i="4"/>
  <c r="Z51" i="4"/>
  <c r="AA51" i="4" s="1"/>
  <c r="T47" i="4"/>
  <c r="T46" i="4"/>
  <c r="S13" i="4"/>
  <c r="S12" i="4"/>
  <c r="T12" i="4" s="1"/>
  <c r="T44" i="4"/>
  <c r="T45" i="4"/>
  <c r="G114" i="4"/>
  <c r="G77" i="4"/>
  <c r="G65" i="4"/>
  <c r="G124" i="6" a="1"/>
  <c r="G124" i="6" s="1"/>
  <c r="H124" i="6" s="1"/>
  <c r="D4" i="6"/>
  <c r="C4" i="6"/>
  <c r="D41" i="4"/>
  <c r="G101" i="4"/>
  <c r="C124" i="6"/>
  <c r="G41" i="4"/>
  <c r="D77" i="4"/>
  <c r="D53" i="4"/>
  <c r="D89" i="4"/>
  <c r="D114" i="4"/>
  <c r="G53" i="4"/>
  <c r="G89" i="4"/>
  <c r="D65" i="4"/>
  <c r="S14" i="4" l="1"/>
  <c r="Z20" i="4"/>
  <c r="R16" i="4"/>
  <c r="R18" i="4"/>
  <c r="R17" i="4"/>
  <c r="S16" i="4" s="1"/>
  <c r="U49" i="4"/>
  <c r="V49" i="4" s="1"/>
  <c r="W49" i="4" s="1"/>
  <c r="W50" i="4"/>
  <c r="X50" i="4" s="1"/>
  <c r="U48" i="4"/>
  <c r="V48" i="4" s="1"/>
  <c r="U47" i="4"/>
  <c r="U44" i="4"/>
  <c r="U43" i="4"/>
  <c r="U46" i="4"/>
  <c r="U45" i="4"/>
  <c r="T13" i="4"/>
  <c r="T14" i="4"/>
  <c r="AB51" i="4"/>
  <c r="AC51" i="4" s="1"/>
  <c r="D124" i="6"/>
  <c r="T15" i="4" l="1"/>
  <c r="U14" i="4" s="1"/>
  <c r="V13" i="4" s="1"/>
  <c r="T16" i="4"/>
  <c r="S18" i="4"/>
  <c r="S19" i="4"/>
  <c r="T19" i="4" s="1"/>
  <c r="U19" i="4" s="1"/>
  <c r="V19" i="4" s="1"/>
  <c r="W19" i="4" s="1"/>
  <c r="X19" i="4" s="1"/>
  <c r="Y19" i="4" s="1"/>
  <c r="Z19" i="4" s="1"/>
  <c r="S17" i="4"/>
  <c r="W48" i="4"/>
  <c r="X48" i="4" s="1"/>
  <c r="X49" i="4"/>
  <c r="Y49" i="4" s="1"/>
  <c r="Y50" i="4"/>
  <c r="Z50" i="4" s="1"/>
  <c r="V46" i="4"/>
  <c r="V47" i="4"/>
  <c r="W47" i="4" s="1"/>
  <c r="U12" i="4"/>
  <c r="V12" i="4" s="1"/>
  <c r="U13" i="4"/>
  <c r="V44" i="4"/>
  <c r="V45" i="4"/>
  <c r="U15" i="4"/>
  <c r="V42" i="4"/>
  <c r="W42" i="4" s="1"/>
  <c r="V43" i="4"/>
  <c r="V14" i="4" l="1"/>
  <c r="T17" i="4"/>
  <c r="T18" i="4"/>
  <c r="U18" i="4" s="1"/>
  <c r="V18" i="4" s="1"/>
  <c r="W18" i="4" s="1"/>
  <c r="X18" i="4" s="1"/>
  <c r="Y18" i="4" s="1"/>
  <c r="Z18" i="4" s="1"/>
  <c r="Y48" i="4"/>
  <c r="Z48" i="4" s="1"/>
  <c r="W12" i="4"/>
  <c r="X12" i="4" s="1"/>
  <c r="W13" i="4"/>
  <c r="W44" i="4"/>
  <c r="W43" i="4"/>
  <c r="Z49" i="4"/>
  <c r="AA49" i="4" s="1"/>
  <c r="X47" i="4"/>
  <c r="Y47" i="4" s="1"/>
  <c r="AA50" i="4"/>
  <c r="AB50" i="4" s="1"/>
  <c r="W45" i="4"/>
  <c r="W46" i="4"/>
  <c r="X46" i="4" s="1"/>
  <c r="U16" i="4" l="1"/>
  <c r="U17" i="4"/>
  <c r="V17" i="4" s="1"/>
  <c r="W17" i="4" s="1"/>
  <c r="X17" i="4" s="1"/>
  <c r="Y17" i="4" s="1"/>
  <c r="Z17" i="4" s="1"/>
  <c r="Z47" i="4"/>
  <c r="AA47" i="4" s="1"/>
  <c r="AB49" i="4"/>
  <c r="AC49" i="4" s="1"/>
  <c r="X43" i="4"/>
  <c r="X42" i="4"/>
  <c r="Y42" i="4" s="1"/>
  <c r="X45" i="4"/>
  <c r="Y45" i="4" s="1"/>
  <c r="X44" i="4"/>
  <c r="Y46" i="4"/>
  <c r="Z46" i="4" s="1"/>
  <c r="AA48" i="4"/>
  <c r="AB48" i="4" s="1"/>
  <c r="AC50" i="4"/>
  <c r="V15" i="4" l="1"/>
  <c r="V16" i="4"/>
  <c r="W16" i="4" s="1"/>
  <c r="AC48" i="4"/>
  <c r="Z45" i="4"/>
  <c r="AA45" i="4" s="1"/>
  <c r="Y44" i="4"/>
  <c r="Z44" i="4" s="1"/>
  <c r="Y43" i="4"/>
  <c r="AB47" i="4"/>
  <c r="AC47" i="4" s="1"/>
  <c r="AA46" i="4"/>
  <c r="AB46" i="4" s="1"/>
  <c r="W14" i="4" l="1"/>
  <c r="W15" i="4"/>
  <c r="X16" i="4"/>
  <c r="Y16" i="4" s="1"/>
  <c r="X15" i="4"/>
  <c r="AA44" i="4"/>
  <c r="AB44" i="4" s="1"/>
  <c r="AC46" i="4"/>
  <c r="AB45" i="4"/>
  <c r="AC45" i="4" s="1"/>
  <c r="Z43" i="4"/>
  <c r="AA43" i="4" s="1"/>
  <c r="Z42" i="4"/>
  <c r="AA42" i="4" s="1"/>
  <c r="X13" i="4" l="1"/>
  <c r="X14" i="4"/>
  <c r="Y15" i="4" s="1"/>
  <c r="Y14" i="4"/>
  <c r="Z16" i="4"/>
  <c r="Z15" i="4"/>
  <c r="AC44" i="4"/>
  <c r="AB43" i="4"/>
  <c r="AC43" i="4" s="1"/>
  <c r="AB42" i="4"/>
  <c r="AC42" i="4" s="1"/>
  <c r="Y12" i="4" l="1"/>
  <c r="Z12" i="4" s="1"/>
  <c r="Y13" i="4"/>
  <c r="Z13" i="4" s="1"/>
  <c r="Z14" i="4"/>
  <c r="AA12" i="4" l="1"/>
  <c r="AA13" i="4" a="1"/>
  <c r="AA13" i="4" s="1"/>
  <c r="AA14" i="4" s="1" a="1"/>
  <c r="AA14" i="4" s="1"/>
  <c r="B32" i="4" l="1"/>
  <c r="A116" i="6"/>
  <c r="G116" i="6" s="1"/>
  <c r="AA15" i="4" a="1"/>
  <c r="AA15" i="4" s="1"/>
  <c r="B31" i="4"/>
  <c r="A115" i="6"/>
  <c r="G115" i="6" s="1"/>
  <c r="B30" i="4"/>
  <c r="A114" i="6"/>
  <c r="G114" i="6" s="1"/>
  <c r="M31" i="4" l="1"/>
  <c r="O31" i="4"/>
  <c r="A18" i="6"/>
  <c r="AA16" i="4" a="1"/>
  <c r="AA16" i="4" s="1"/>
  <c r="B33" i="4"/>
  <c r="A117" i="6"/>
  <c r="G117" i="6" s="1"/>
  <c r="O30" i="4"/>
  <c r="A17" i="6"/>
  <c r="G7" i="6"/>
  <c r="H7" i="6" s="1"/>
  <c r="M30" i="4"/>
  <c r="O32" i="4"/>
  <c r="M32" i="4"/>
  <c r="A19" i="6"/>
  <c r="AA17" i="4" l="1" a="1"/>
  <c r="AA17" i="4" s="1"/>
  <c r="B34" i="4"/>
  <c r="A118" i="6"/>
  <c r="G118" i="6" s="1"/>
  <c r="D7" i="6"/>
  <c r="C7" i="6"/>
  <c r="F39" i="6"/>
  <c r="F28" i="6"/>
  <c r="H28" i="6" s="1"/>
  <c r="F17" i="6"/>
  <c r="H17" i="6" s="1"/>
  <c r="F29" i="6"/>
  <c r="H29" i="6" s="1"/>
  <c r="F40" i="6"/>
  <c r="F18" i="6"/>
  <c r="H18" i="6" s="1"/>
  <c r="F30" i="6"/>
  <c r="H30" i="6" s="1"/>
  <c r="F19" i="6"/>
  <c r="H19" i="6" s="1"/>
  <c r="F41" i="6"/>
  <c r="P54" i="4"/>
  <c r="P42" i="4"/>
  <c r="B42" i="4" s="1"/>
  <c r="P55" i="4"/>
  <c r="P43" i="4"/>
  <c r="B43" i="4" s="1"/>
  <c r="P56" i="4"/>
  <c r="P44" i="4"/>
  <c r="B44" i="4" s="1"/>
  <c r="A20" i="6"/>
  <c r="M33" i="4"/>
  <c r="O33" i="4"/>
  <c r="M42" i="4" l="1"/>
  <c r="A28" i="6"/>
  <c r="F51" i="6"/>
  <c r="F115" i="6"/>
  <c r="H115" i="6" s="1"/>
  <c r="F99" i="6"/>
  <c r="H99" i="6" s="1"/>
  <c r="H40" i="6"/>
  <c r="F31" i="6"/>
  <c r="H31" i="6" s="1"/>
  <c r="F20" i="6"/>
  <c r="H20" i="6" s="1"/>
  <c r="F42" i="6"/>
  <c r="B78" i="4"/>
  <c r="B66" i="4"/>
  <c r="B102" i="4"/>
  <c r="B90" i="4"/>
  <c r="B54" i="4"/>
  <c r="B120" i="4"/>
  <c r="C29" i="6"/>
  <c r="K115" i="6"/>
  <c r="D29" i="6"/>
  <c r="A30" i="6"/>
  <c r="M44" i="4"/>
  <c r="F52" i="6"/>
  <c r="F100" i="6"/>
  <c r="H100" i="6" s="1"/>
  <c r="H41" i="6"/>
  <c r="F116" i="6"/>
  <c r="H116" i="6" s="1"/>
  <c r="C17" i="6"/>
  <c r="D17" i="6"/>
  <c r="O34" i="4"/>
  <c r="A21" i="6"/>
  <c r="M34" i="4"/>
  <c r="D19" i="6"/>
  <c r="C19" i="6"/>
  <c r="A119" i="6"/>
  <c r="G119" i="6" s="1"/>
  <c r="B35" i="4"/>
  <c r="B122" i="4"/>
  <c r="B92" i="4"/>
  <c r="B56" i="4"/>
  <c r="B68" i="4"/>
  <c r="B80" i="4"/>
  <c r="B104" i="4"/>
  <c r="C28" i="6"/>
  <c r="D28" i="6"/>
  <c r="K114" i="6"/>
  <c r="AA18" i="4" a="1"/>
  <c r="AA18" i="4" s="1"/>
  <c r="M43" i="4"/>
  <c r="A29" i="6"/>
  <c r="C30" i="6"/>
  <c r="K116" i="6"/>
  <c r="D30" i="6"/>
  <c r="H39" i="6"/>
  <c r="F50" i="6"/>
  <c r="F98" i="6"/>
  <c r="H98" i="6" s="1"/>
  <c r="F114" i="6"/>
  <c r="P57" i="4"/>
  <c r="P45" i="4"/>
  <c r="B45" i="4" s="1"/>
  <c r="B79" i="4"/>
  <c r="B67" i="4"/>
  <c r="B91" i="4"/>
  <c r="B55" i="4"/>
  <c r="B103" i="4"/>
  <c r="B121" i="4"/>
  <c r="D18" i="6"/>
  <c r="C18" i="6"/>
  <c r="M78" i="4" l="1"/>
  <c r="A61" i="6"/>
  <c r="D99" i="6"/>
  <c r="C99" i="6"/>
  <c r="B36" i="4"/>
  <c r="A120" i="6"/>
  <c r="A63" i="6"/>
  <c r="M80" i="4"/>
  <c r="M103" i="4"/>
  <c r="A84" i="6"/>
  <c r="B69" i="4"/>
  <c r="B93" i="4"/>
  <c r="B81" i="4"/>
  <c r="B57" i="4"/>
  <c r="B123" i="4"/>
  <c r="B105" i="4"/>
  <c r="A52" i="6"/>
  <c r="M68" i="4"/>
  <c r="A98" i="6"/>
  <c r="M120" i="4"/>
  <c r="F53" i="6"/>
  <c r="F117" i="6"/>
  <c r="H117" i="6" s="1"/>
  <c r="H42" i="6"/>
  <c r="F101" i="6"/>
  <c r="H101" i="6" s="1"/>
  <c r="C115" i="6"/>
  <c r="D115" i="6"/>
  <c r="D39" i="6"/>
  <c r="C39" i="6"/>
  <c r="M55" i="4"/>
  <c r="A40" i="6"/>
  <c r="A41" i="6"/>
  <c r="M56" i="4"/>
  <c r="D116" i="6"/>
  <c r="C116" i="6"/>
  <c r="M54" i="4"/>
  <c r="A39" i="6"/>
  <c r="D20" i="6"/>
  <c r="C20" i="6"/>
  <c r="H51" i="6"/>
  <c r="F62" i="6"/>
  <c r="AA19" i="4" a="1"/>
  <c r="AA19" i="4" s="1"/>
  <c r="H114" i="6"/>
  <c r="B2" i="6"/>
  <c r="A74" i="6"/>
  <c r="M92" i="4"/>
  <c r="D41" i="6"/>
  <c r="C41" i="6"/>
  <c r="K117" i="6"/>
  <c r="C31" i="6"/>
  <c r="D31" i="6"/>
  <c r="M45" i="4"/>
  <c r="A31" i="6"/>
  <c r="A73" i="6"/>
  <c r="M91" i="4"/>
  <c r="A72" i="6"/>
  <c r="M90" i="4"/>
  <c r="M67" i="4"/>
  <c r="A51" i="6"/>
  <c r="D98" i="6"/>
  <c r="C98" i="6"/>
  <c r="M122" i="4"/>
  <c r="A100" i="6"/>
  <c r="F21" i="6"/>
  <c r="H21" i="6" s="1"/>
  <c r="F32" i="6"/>
  <c r="H32" i="6" s="1"/>
  <c r="F43" i="6"/>
  <c r="C100" i="6"/>
  <c r="D100" i="6"/>
  <c r="A83" i="6"/>
  <c r="M102" i="4"/>
  <c r="M121" i="4"/>
  <c r="A99" i="6"/>
  <c r="M79" i="4"/>
  <c r="A62" i="6"/>
  <c r="H50" i="6"/>
  <c r="F61" i="6"/>
  <c r="M104" i="4"/>
  <c r="A85" i="6"/>
  <c r="M35" i="4"/>
  <c r="A22" i="6"/>
  <c r="O35" i="4"/>
  <c r="P46" i="4"/>
  <c r="B46" i="4" s="1"/>
  <c r="P58" i="4"/>
  <c r="F63" i="6"/>
  <c r="H52" i="6"/>
  <c r="M66" i="4"/>
  <c r="A50" i="6"/>
  <c r="D40" i="6"/>
  <c r="C40" i="6"/>
  <c r="C50" i="6" l="1"/>
  <c r="D50" i="6"/>
  <c r="C52" i="6"/>
  <c r="D52" i="6"/>
  <c r="H63" i="6"/>
  <c r="F74" i="6"/>
  <c r="B58" i="4"/>
  <c r="B106" i="4"/>
  <c r="B70" i="4"/>
  <c r="B124" i="4"/>
  <c r="B82" i="4"/>
  <c r="B94" i="4"/>
  <c r="C51" i="6"/>
  <c r="D51" i="6"/>
  <c r="D42" i="6"/>
  <c r="C42" i="6"/>
  <c r="A53" i="6"/>
  <c r="M69" i="4"/>
  <c r="F73" i="6"/>
  <c r="H62" i="6"/>
  <c r="M46" i="4"/>
  <c r="A32" i="6"/>
  <c r="H61" i="6"/>
  <c r="F72" i="6"/>
  <c r="F118" i="6"/>
  <c r="H118" i="6" s="1"/>
  <c r="F102" i="6"/>
  <c r="H102" i="6" s="1"/>
  <c r="F54" i="6"/>
  <c r="H43" i="6"/>
  <c r="D117" i="6"/>
  <c r="C117" i="6"/>
  <c r="A86" i="6"/>
  <c r="M105" i="4"/>
  <c r="M36" i="4"/>
  <c r="O36" i="4"/>
  <c r="A23" i="6"/>
  <c r="D32" i="6"/>
  <c r="K118" i="6"/>
  <c r="C32" i="6"/>
  <c r="F64" i="6"/>
  <c r="H53" i="6"/>
  <c r="A101" i="6"/>
  <c r="M123" i="4"/>
  <c r="F22" i="6"/>
  <c r="H22" i="6" s="1"/>
  <c r="F44" i="6"/>
  <c r="F33" i="6"/>
  <c r="H33" i="6" s="1"/>
  <c r="C21" i="6"/>
  <c r="D21" i="6"/>
  <c r="C114" i="6"/>
  <c r="D114" i="6"/>
  <c r="M57" i="4"/>
  <c r="A42" i="6"/>
  <c r="P59" i="4"/>
  <c r="P47" i="4"/>
  <c r="B47" i="4" s="1"/>
  <c r="B37" i="4"/>
  <c r="A121" i="6"/>
  <c r="AA20" i="4" a="1"/>
  <c r="AA20" i="4" s="1"/>
  <c r="M81" i="4"/>
  <c r="A64" i="6"/>
  <c r="C101" i="6"/>
  <c r="D101" i="6"/>
  <c r="M93" i="4"/>
  <c r="A75" i="6"/>
  <c r="B38" i="4" l="1"/>
  <c r="A122" i="6"/>
  <c r="AA21" i="4" a="1"/>
  <c r="AA21" i="4" s="1"/>
  <c r="F103" i="6"/>
  <c r="H103" i="6" s="1"/>
  <c r="F55" i="6"/>
  <c r="H44" i="6"/>
  <c r="F119" i="6"/>
  <c r="H119" i="6" s="1"/>
  <c r="H54" i="6"/>
  <c r="F65" i="6"/>
  <c r="M124" i="4"/>
  <c r="A102" i="6"/>
  <c r="C63" i="6"/>
  <c r="D63" i="6"/>
  <c r="C22" i="6"/>
  <c r="D22" i="6"/>
  <c r="D102" i="6"/>
  <c r="C102" i="6"/>
  <c r="C62" i="6"/>
  <c r="D62" i="6"/>
  <c r="A54" i="6"/>
  <c r="M70" i="4"/>
  <c r="A24" i="6"/>
  <c r="O37" i="4"/>
  <c r="M37" i="4"/>
  <c r="C118" i="6"/>
  <c r="D118" i="6"/>
  <c r="F84" i="6"/>
  <c r="H84" i="6" s="1"/>
  <c r="H73" i="6"/>
  <c r="M106" i="4"/>
  <c r="A87" i="6"/>
  <c r="A33" i="6"/>
  <c r="M47" i="4"/>
  <c r="H72" i="6"/>
  <c r="F83" i="6"/>
  <c r="H83" i="6" s="1"/>
  <c r="A43" i="6"/>
  <c r="M58" i="4"/>
  <c r="B125" i="4"/>
  <c r="B95" i="4"/>
  <c r="B107" i="4"/>
  <c r="B59" i="4"/>
  <c r="B83" i="4"/>
  <c r="B71" i="4"/>
  <c r="C53" i="6"/>
  <c r="D53" i="6"/>
  <c r="P60" i="4"/>
  <c r="P48" i="4"/>
  <c r="B48" i="4" s="1"/>
  <c r="F94" i="6"/>
  <c r="C61" i="6"/>
  <c r="D61" i="6"/>
  <c r="A76" i="6"/>
  <c r="M94" i="4"/>
  <c r="D33" i="6"/>
  <c r="C33" i="6"/>
  <c r="K119" i="6"/>
  <c r="F75" i="6"/>
  <c r="H64" i="6"/>
  <c r="C43" i="6"/>
  <c r="D43" i="6"/>
  <c r="A65" i="6"/>
  <c r="M82" i="4"/>
  <c r="F85" i="6"/>
  <c r="H85" i="6" s="1"/>
  <c r="H74" i="6"/>
  <c r="A55" i="6" l="1"/>
  <c r="M71" i="4"/>
  <c r="D119" i="6"/>
  <c r="C119" i="6"/>
  <c r="F110" i="6"/>
  <c r="H110" i="6" s="1"/>
  <c r="F95" i="6"/>
  <c r="F108" i="6"/>
  <c r="H108" i="6" s="1"/>
  <c r="F111" i="6"/>
  <c r="H111" i="6" s="1"/>
  <c r="F109" i="6"/>
  <c r="H109" i="6" s="1"/>
  <c r="H94" i="6"/>
  <c r="A66" i="6"/>
  <c r="M83" i="4"/>
  <c r="D44" i="6"/>
  <c r="C44" i="6"/>
  <c r="A34" i="6"/>
  <c r="M48" i="4"/>
  <c r="A44" i="6"/>
  <c r="M59" i="4"/>
  <c r="AA22" i="4"/>
  <c r="AA23" i="4" s="1"/>
  <c r="P49" i="4"/>
  <c r="B49" i="4" s="1"/>
  <c r="P61" i="4"/>
  <c r="F66" i="6"/>
  <c r="H55" i="6"/>
  <c r="B72" i="4"/>
  <c r="B96" i="4"/>
  <c r="B108" i="4"/>
  <c r="B60" i="4"/>
  <c r="B126" i="4"/>
  <c r="B84" i="4"/>
  <c r="A88" i="6"/>
  <c r="M107" i="4"/>
  <c r="D83" i="6"/>
  <c r="C83" i="6"/>
  <c r="D73" i="6"/>
  <c r="C73" i="6"/>
  <c r="C103" i="6"/>
  <c r="D103" i="6"/>
  <c r="B39" i="4"/>
  <c r="A123" i="6"/>
  <c r="D74" i="6"/>
  <c r="C74" i="6"/>
  <c r="D64" i="6"/>
  <c r="C64" i="6"/>
  <c r="A77" i="6"/>
  <c r="M95" i="4"/>
  <c r="C72" i="6"/>
  <c r="D72" i="6"/>
  <c r="D84" i="6"/>
  <c r="C84" i="6"/>
  <c r="F76" i="6"/>
  <c r="H65" i="6"/>
  <c r="D85" i="6"/>
  <c r="C85" i="6"/>
  <c r="H75" i="6"/>
  <c r="F86" i="6"/>
  <c r="H86" i="6" s="1"/>
  <c r="A103" i="6"/>
  <c r="M125" i="4"/>
  <c r="D54" i="6"/>
  <c r="C54" i="6"/>
  <c r="A25" i="6"/>
  <c r="O38" i="4"/>
  <c r="M38" i="4"/>
  <c r="M126" i="4" l="1"/>
  <c r="A104" i="6"/>
  <c r="H66" i="6"/>
  <c r="F77" i="6"/>
  <c r="C94" i="6"/>
  <c r="D94" i="6"/>
  <c r="C65" i="6"/>
  <c r="D65" i="6"/>
  <c r="A45" i="6"/>
  <c r="M60" i="4"/>
  <c r="B97" i="4"/>
  <c r="B127" i="4"/>
  <c r="B61" i="4"/>
  <c r="B109" i="4"/>
  <c r="B73" i="4"/>
  <c r="B85" i="4"/>
  <c r="C109" i="6"/>
  <c r="D109" i="6"/>
  <c r="P62" i="4"/>
  <c r="P50" i="4"/>
  <c r="B50" i="4" s="1"/>
  <c r="O39" i="4"/>
  <c r="M39" i="4"/>
  <c r="A26" i="6"/>
  <c r="M108" i="4"/>
  <c r="A89" i="6"/>
  <c r="M49" i="4"/>
  <c r="A35" i="6"/>
  <c r="C111" i="6"/>
  <c r="D111" i="6"/>
  <c r="C75" i="6"/>
  <c r="D75" i="6"/>
  <c r="A78" i="6"/>
  <c r="M96" i="4"/>
  <c r="Q53" i="4"/>
  <c r="Q41" i="4"/>
  <c r="B41" i="4" s="1"/>
  <c r="A27" i="6" s="1"/>
  <c r="D108" i="6"/>
  <c r="C108" i="6"/>
  <c r="C86" i="6"/>
  <c r="D86" i="6"/>
  <c r="H76" i="6"/>
  <c r="F87" i="6"/>
  <c r="H87" i="6" s="1"/>
  <c r="M72" i="4"/>
  <c r="A56" i="6"/>
  <c r="H95" i="6"/>
  <c r="F96" i="6"/>
  <c r="H96" i="6" s="1"/>
  <c r="M84" i="4"/>
  <c r="A67" i="6"/>
  <c r="C55" i="6"/>
  <c r="D55" i="6"/>
  <c r="D110" i="6"/>
  <c r="C110" i="6"/>
  <c r="M97" i="4" l="1"/>
  <c r="A79" i="6"/>
  <c r="A105" i="6"/>
  <c r="M127" i="4"/>
  <c r="D76" i="6"/>
  <c r="C76" i="6"/>
  <c r="B135" i="4"/>
  <c r="A110" i="6" s="1"/>
  <c r="B117" i="4"/>
  <c r="A95" i="6" s="1"/>
  <c r="B101" i="4"/>
  <c r="A82" i="6" s="1"/>
  <c r="B119" i="4"/>
  <c r="A97" i="6" s="1"/>
  <c r="B115" i="4"/>
  <c r="A94" i="6" s="1"/>
  <c r="B131" i="4"/>
  <c r="A108" i="6" s="1"/>
  <c r="B137" i="4"/>
  <c r="A111" i="6" s="1"/>
  <c r="B133" i="4"/>
  <c r="A109" i="6" s="1"/>
  <c r="B53" i="4"/>
  <c r="A38" i="6" s="1"/>
  <c r="B65" i="4"/>
  <c r="A49" i="6" s="1"/>
  <c r="B77" i="4"/>
  <c r="A60" i="6" s="1"/>
  <c r="B89" i="4"/>
  <c r="A71" i="6" s="1"/>
  <c r="M85" i="4"/>
  <c r="A68" i="6"/>
  <c r="H77" i="6"/>
  <c r="F88" i="6"/>
  <c r="H88" i="6" s="1"/>
  <c r="H125" i="6" s="1"/>
  <c r="D2" i="6" s="1"/>
  <c r="C96" i="6"/>
  <c r="D96" i="6"/>
  <c r="P51" i="4"/>
  <c r="B51" i="4" s="1"/>
  <c r="P63" i="4"/>
  <c r="A57" i="6"/>
  <c r="M73" i="4"/>
  <c r="D66" i="6"/>
  <c r="C66" i="6"/>
  <c r="C87" i="6"/>
  <c r="D87" i="6"/>
  <c r="D95" i="6"/>
  <c r="C95" i="6"/>
  <c r="M50" i="4"/>
  <c r="A36" i="6"/>
  <c r="A90" i="6"/>
  <c r="M109" i="4"/>
  <c r="B86" i="4"/>
  <c r="B62" i="4"/>
  <c r="B98" i="4"/>
  <c r="B110" i="4"/>
  <c r="B128" i="4"/>
  <c r="B74" i="4"/>
  <c r="M61" i="4"/>
  <c r="A46" i="6"/>
  <c r="M62" i="4" l="1"/>
  <c r="A47" i="6"/>
  <c r="A69" i="6"/>
  <c r="M86" i="4"/>
  <c r="D88" i="6"/>
  <c r="C88" i="6"/>
  <c r="A58" i="6"/>
  <c r="M74" i="4"/>
  <c r="D77" i="6"/>
  <c r="C77" i="6"/>
  <c r="A80" i="6"/>
  <c r="M98" i="4"/>
  <c r="A106" i="6"/>
  <c r="M128" i="4"/>
  <c r="B99" i="4"/>
  <c r="B129" i="4"/>
  <c r="B63" i="4"/>
  <c r="B75" i="4"/>
  <c r="B87" i="4"/>
  <c r="B111" i="4"/>
  <c r="M110" i="4"/>
  <c r="A91" i="6"/>
  <c r="A37" i="6"/>
  <c r="M51" i="4"/>
  <c r="A48" i="6" l="1"/>
  <c r="M63" i="4"/>
  <c r="A107" i="6"/>
  <c r="M129" i="4"/>
  <c r="A59" i="6"/>
  <c r="M75" i="4"/>
  <c r="A81" i="6"/>
  <c r="M99" i="4"/>
  <c r="M87" i="4"/>
  <c r="A70" i="6"/>
  <c r="M111" i="4"/>
  <c r="A9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<sst xmlns="http://schemas.openxmlformats.org/spreadsheetml/2006/main" count="28498" uniqueCount="20179">
  <si>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</si>
  <si>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</si>
  <si>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</si>
  <si>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</si>
  <si>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</si>
  <si>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</si>
  <si>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</si>
  <si>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</si>
  <si>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</si>
  <si>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</si>
  <si>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</si>
  <si>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</si>
  <si>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</si>
  <si>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</si>
  <si>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</si>
  <si>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</si>
  <si>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</si>
  <si>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</si>
  <si>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</si>
  <si>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</si>
  <si>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</si>
  <si>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</si>
  <si>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</si>
  <si>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</si>
  <si>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</si>
  <si>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</si>
  <si>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</si>
  <si>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</si>
  <si>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</si>
  <si>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</si>
  <si>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</si>
  <si>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</si>
  <si>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</si>
  <si>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</si>
  <si>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</si>
  <si>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</si>
  <si>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</si>
  <si>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</si>
  <si>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</si>
  <si>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</si>
  <si>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</si>
  <si>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</si>
  <si>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</si>
  <si>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</si>
  <si>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</si>
  <si>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</si>
  <si>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</si>
  <si>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</si>
  <si>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</si>
  <si>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</si>
  <si>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</si>
  <si>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</si>
  <si>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</si>
  <si>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</si>
  <si>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</si>
  <si>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</si>
  <si>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</si>
  <si>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</si>
  <si>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</si>
  <si>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</si>
  <si>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</si>
  <si>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</si>
  <si>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</si>
  <si>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</si>
  <si>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</si>
  <si>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</si>
  <si>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</si>
  <si>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</si>
  <si>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</si>
  <si>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</si>
  <si>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</si>
  <si>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</si>
  <si>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</si>
  <si>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</si>
  <si>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</si>
  <si>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</si>
  <si>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</si>
  <si>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</si>
  <si>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</si>
  <si>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</si>
  <si>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</si>
  <si>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</si>
  <si>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</si>
  <si>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</si>
  <si>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</si>
  <si>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</si>
  <si>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</si>
  <si>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</si>
  <si>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</si>
  <si>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</si>
  <si>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</si>
  <si>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</si>
  <si>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</si>
  <si>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</si>
  <si>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</si>
  <si>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</si>
  <si>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</si>
  <si>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</si>
  <si>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</si>
  <si>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</si>
  <si>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</si>
  <si>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</si>
  <si>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</si>
  <si>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</si>
  <si>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</si>
  <si>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</si>
  <si>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</si>
  <si>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</si>
  <si>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</si>
  <si>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</si>
  <si>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</si>
  <si>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</si>
  <si>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</si>
  <si>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</si>
  <si>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</si>
  <si>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</si>
  <si>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</si>
  <si>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</si>
  <si>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</si>
  <si>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</si>
  <si>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</si>
  <si>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</si>
  <si>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</si>
  <si>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</si>
  <si>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</si>
  <si>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</si>
  <si>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</si>
  <si>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</si>
  <si>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</si>
  <si>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</si>
  <si>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</si>
  <si>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</si>
  <si>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</si>
  <si>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</si>
  <si>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</si>
  <si>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</si>
  <si>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</si>
  <si>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</si>
  <si>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</si>
  <si>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</si>
  <si>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</si>
  <si>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</si>
  <si>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</si>
  <si>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</si>
  <si>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</si>
  <si>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</si>
  <si>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</si>
  <si>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</si>
  <si>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</si>
  <si>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</si>
  <si>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</si>
  <si>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</si>
  <si>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</si>
  <si>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</si>
  <si>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</si>
  <si>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</si>
  <si>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</si>
  <si>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</si>
  <si>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</si>
  <si>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</si>
  <si>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</si>
  <si>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</si>
  <si>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</si>
  <si>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</si>
  <si>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</si>
  <si>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</si>
  <si>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</si>
  <si>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</si>
  <si>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</si>
  <si>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</si>
  <si>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</si>
  <si>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</si>
  <si>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</si>
  <si>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</si>
  <si>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</si>
  <si>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</si>
  <si>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</si>
  <si>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</si>
  <si>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</si>
  <si>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</si>
  <si>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</si>
  <si>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</si>
  <si>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</si>
  <si>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</si>
  <si>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</si>
  <si>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</si>
  <si>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</si>
  <si>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</si>
  <si>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</si>
  <si>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</si>
  <si>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</si>
  <si>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</si>
  <si>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</si>
  <si>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</si>
  <si>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</si>
  <si>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</si>
  <si>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</si>
  <si>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</si>
  <si>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</si>
  <si>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</si>
  <si>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</si>
  <si>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</si>
  <si>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</si>
  <si>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</si>
  <si>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</si>
  <si>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</si>
  <si>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</si>
  <si>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</si>
  <si>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</si>
  <si>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</si>
  <si>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</si>
  <si>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</si>
  <si>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</si>
  <si>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</si>
  <si>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</si>
  <si>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</si>
  <si>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</si>
  <si>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</si>
  <si>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</si>
  <si>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</si>
  <si>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</si>
  <si>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</si>
  <si>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</si>
  <si>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</si>
  <si>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</si>
  <si>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</si>
  <si>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</si>
  <si>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</si>
  <si>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</si>
  <si>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</si>
  <si>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</si>
  <si>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</si>
  <si>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</si>
  <si>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</si>
  <si>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</si>
  <si>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</si>
  <si>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</si>
  <si>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</si>
  <si>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</si>
  <si>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</si>
  <si>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</si>
  <si>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</si>
  <si>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</si>
  <si>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</si>
  <si>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</si>
  <si>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</si>
  <si>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</si>
  <si>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</si>
  <si>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</si>
  <si>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</si>
  <si>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</si>
  <si>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</si>
  <si>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</si>
  <si>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</si>
  <si>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</si>
  <si>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</si>
  <si>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</si>
  <si>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</si>
  <si>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</si>
  <si>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</si>
  <si>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</si>
  <si>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</si>
  <si>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</si>
  <si>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</si>
  <si>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</si>
  <si>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</si>
  <si>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</si>
  <si>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</si>
  <si>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</si>
  <si>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</si>
  <si>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</si>
  <si>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</si>
  <si>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</si>
  <si>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</si>
  <si>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</si>
  <si>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</si>
  <si>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</si>
  <si>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</si>
  <si>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</si>
  <si>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</si>
  <si>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</si>
  <si>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</si>
  <si>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</si>
  <si>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</si>
  <si>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</si>
  <si>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</si>
  <si>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</si>
  <si>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</si>
  <si>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</si>
  <si>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</si>
  <si>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</si>
  <si>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</si>
  <si>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</si>
  <si>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</si>
  <si>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</si>
  <si>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</si>
  <si>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</si>
  <si>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</si>
  <si>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</si>
  <si>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</si>
  <si>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</si>
  <si>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</si>
  <si>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</si>
  <si>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</si>
  <si>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</si>
  <si>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</si>
  <si>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</si>
  <si>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</si>
  <si>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</si>
  <si>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</si>
  <si>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</si>
  <si>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</si>
  <si>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</si>
  <si>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</si>
  <si>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</si>
  <si>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</si>
  <si>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</si>
  <si>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</si>
  <si>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</si>
  <si>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</si>
  <si>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</si>
  <si>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</si>
  <si>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</si>
  <si>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</si>
  <si>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</si>
  <si>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</si>
  <si>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</si>
  <si>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</si>
  <si>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</si>
  <si>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</si>
  <si>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</si>
  <si>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</si>
  <si>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</si>
  <si>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</si>
  <si>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</si>
  <si>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</si>
  <si>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</si>
  <si>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</si>
  <si>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</si>
  <si>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</si>
  <si>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</si>
  <si>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</si>
  <si>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</si>
  <si>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</si>
  <si>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</si>
  <si>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</si>
  <si>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</si>
  <si>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</si>
  <si>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</si>
  <si>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</si>
  <si>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</si>
  <si>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</si>
  <si>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</si>
  <si>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</si>
  <si>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</si>
  <si>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</si>
  <si>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</si>
  <si>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</si>
  <si>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</si>
  <si>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</si>
  <si>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</si>
  <si>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</si>
  <si>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</si>
  <si>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</si>
  <si>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</si>
  <si>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</si>
  <si>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</si>
  <si>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</si>
  <si>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</si>
  <si>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</si>
  <si>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</si>
  <si>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</si>
  <si>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</si>
  <si>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</si>
  <si>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</si>
  <si>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</si>
  <si>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</si>
  <si>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</si>
  <si>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</si>
  <si>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</si>
  <si>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</si>
  <si>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</si>
  <si>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</si>
  <si>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</si>
  <si>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</si>
  <si>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</si>
  <si>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</si>
  <si>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</si>
  <si>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</si>
  <si>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</si>
  <si>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</si>
  <si>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</si>
  <si>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</si>
  <si>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</si>
  <si>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</si>
  <si>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</si>
  <si>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</si>
  <si>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</si>
  <si>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</si>
  <si>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</si>
  <si>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</si>
  <si>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</si>
  <si>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</si>
  <si>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</si>
  <si>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</si>
  <si>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</si>
  <si>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</si>
  <si>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</si>
  <si>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</si>
  <si>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</si>
  <si>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</si>
  <si>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</si>
  <si>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</si>
  <si>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</si>
  <si>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</si>
  <si>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</si>
  <si>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</si>
  <si>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</si>
  <si>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</si>
  <si>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</si>
  <si>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</si>
  <si>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</si>
  <si>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</si>
  <si>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</si>
  <si>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</si>
  <si>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</si>
  <si>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</si>
  <si>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</si>
  <si>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</si>
  <si>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</si>
  <si>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</si>
  <si>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</si>
  <si>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</si>
  <si>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</si>
  <si>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</si>
  <si>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</si>
  <si>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</si>
  <si>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</si>
  <si>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</si>
  <si>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</si>
  <si>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</si>
  <si>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</si>
  <si>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</si>
  <si>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</si>
  <si>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</si>
  <si>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</si>
  <si>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</si>
  <si>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</si>
  <si>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</si>
  <si>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</si>
  <si>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</si>
  <si>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</si>
  <si>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</si>
  <si>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</si>
  <si>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</si>
  <si>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</si>
  <si>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</si>
  <si>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</si>
  <si>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</si>
  <si>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</si>
  <si>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</si>
  <si>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</si>
  <si>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</si>
  <si>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</si>
  <si>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</si>
  <si>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</si>
  <si>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</si>
  <si>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</si>
  <si>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</si>
  <si>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</si>
  <si>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</si>
  <si>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</si>
  <si>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</si>
  <si>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</si>
  <si>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</si>
  <si>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</si>
  <si>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</si>
  <si>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</si>
  <si>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</si>
  <si>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</si>
  <si>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</si>
  <si>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</si>
  <si>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</si>
  <si>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</si>
  <si>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</si>
  <si>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</si>
  <si>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</si>
  <si>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</si>
  <si>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</si>
  <si>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</si>
  <si>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</si>
  <si>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</si>
  <si>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</si>
  <si>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</si>
  <si>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</si>
  <si>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</si>
  <si>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</si>
  <si>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</si>
  <si>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</si>
  <si>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</si>
  <si>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</si>
  <si>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</si>
  <si>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</si>
  <si>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</si>
  <si>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</si>
  <si>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</si>
  <si>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</si>
  <si>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</si>
  <si>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</si>
  <si>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</si>
  <si>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</si>
  <si>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</si>
  <si>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</si>
  <si>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</si>
  <si>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</si>
  <si>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</si>
  <si>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</si>
  <si>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</si>
  <si>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</si>
  <si>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</si>
  <si>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</si>
  <si>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</si>
  <si>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</si>
  <si>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</si>
  <si>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</si>
  <si>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</si>
  <si>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</si>
  <si>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</si>
  <si>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</si>
  <si>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</si>
  <si>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</si>
  <si>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</si>
  <si>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</si>
  <si>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</si>
  <si>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</si>
  <si>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</si>
  <si>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</si>
  <si>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</si>
  <si>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</si>
  <si>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</si>
  <si>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</si>
  <si>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</si>
  <si>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</si>
  <si>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</si>
  <si>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</si>
  <si>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</si>
  <si>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</si>
  <si>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</si>
  <si>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</si>
  <si>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</si>
  <si>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</si>
  <si>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</si>
  <si>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</si>
  <si>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</si>
  <si>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</si>
  <si>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</si>
  <si>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</si>
  <si>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</si>
  <si>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</si>
  <si>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</si>
  <si>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</si>
  <si>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</si>
  <si>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</si>
  <si>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</si>
  <si>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</si>
  <si>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</si>
  <si>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</si>
  <si>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</si>
  <si>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</si>
  <si>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</si>
  <si>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</si>
  <si>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</si>
  <si>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</si>
  <si>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</si>
  <si>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</si>
  <si>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</si>
  <si>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</si>
  <si>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</si>
  <si>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</si>
  <si>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</si>
  <si>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</si>
  <si>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</si>
  <si>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</si>
  <si>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</si>
  <si>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</si>
  <si>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</si>
  <si>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</si>
  <si>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</si>
  <si>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</si>
  <si>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</si>
  <si>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</si>
  <si>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</si>
  <si>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</si>
  <si>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</si>
  <si>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</si>
  <si>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</si>
  <si>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</si>
  <si>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</si>
  <si>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</si>
  <si>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</si>
  <si>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</si>
  <si>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</si>
  <si>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</si>
  <si>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</si>
  <si>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</si>
  <si>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</si>
  <si>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</si>
  <si>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</si>
  <si>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</si>
  <si>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</si>
  <si>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</si>
  <si>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</si>
  <si>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</si>
  <si>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</si>
  <si>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</si>
  <si>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</si>
  <si>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</si>
  <si>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</si>
  <si>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</si>
  <si>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</si>
  <si>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</si>
  <si>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</si>
  <si>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</si>
  <si>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</si>
  <si>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</si>
  <si>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</si>
  <si>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</si>
  <si>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</si>
  <si>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</si>
  <si>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</si>
  <si>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</si>
  <si>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</si>
  <si>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</si>
  <si>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</si>
  <si>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</si>
  <si>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</si>
  <si>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</si>
  <si>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</si>
  <si>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</si>
  <si>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</si>
  <si>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</si>
  <si>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</si>
  <si>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</si>
  <si>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</si>
  <si>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</si>
  <si>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</si>
  <si>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</si>
  <si>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</si>
  <si>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</si>
  <si>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</si>
  <si>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</si>
  <si>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</si>
  <si>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</si>
  <si>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</si>
  <si>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</si>
  <si>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</si>
  <si>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</si>
  <si>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</si>
  <si>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</si>
  <si>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</si>
  <si>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</si>
  <si>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</si>
  <si>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</si>
  <si>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</si>
  <si>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</si>
  <si>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</si>
  <si>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</si>
  <si>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</si>
  <si>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</si>
  <si>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</si>
  <si>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</si>
  <si>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</si>
  <si>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</si>
  <si>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</si>
  <si>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</si>
  <si>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</si>
  <si>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</si>
  <si>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</si>
  <si>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</si>
  <si>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</si>
  <si>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</si>
  <si>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</si>
  <si>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</si>
  <si>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</si>
  <si>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</si>
  <si>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</si>
  <si>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</si>
  <si>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</si>
  <si>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</si>
  <si>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</si>
  <si>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</si>
  <si>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</si>
  <si>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</si>
  <si>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</si>
  <si>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</si>
  <si>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</si>
  <si>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</si>
  <si>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</si>
  <si>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</si>
  <si>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</si>
  <si>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</si>
  <si>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</si>
  <si>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</si>
  <si>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</si>
  <si>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</si>
  <si>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</si>
  <si>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</si>
  <si>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</si>
  <si>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</si>
  <si>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</si>
  <si>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</si>
  <si>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</si>
  <si>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</si>
  <si>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</si>
  <si>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</si>
  <si>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</si>
  <si>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</si>
  <si>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</si>
  <si>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</si>
  <si>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</si>
  <si>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</si>
  <si>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</si>
  <si>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</si>
  <si>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</si>
  <si>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</si>
  <si>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</si>
  <si>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</si>
  <si>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</si>
  <si>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</si>
  <si>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</si>
  <si>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</si>
  <si>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</si>
  <si>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</si>
  <si>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</si>
  <si>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</si>
  <si>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</si>
  <si>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</si>
  <si>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</si>
  <si>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</si>
  <si>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</si>
  <si>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</si>
  <si>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</si>
  <si>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</si>
  <si>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</si>
  <si>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</si>
  <si>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</si>
  <si>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</si>
  <si>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</si>
  <si>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</si>
  <si>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</si>
  <si>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</si>
  <si>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</si>
  <si>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</si>
  <si>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</si>
  <si>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</si>
  <si>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</si>
  <si>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</si>
  <si>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</si>
  <si>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</si>
  <si>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</si>
  <si>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</si>
  <si>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</si>
  <si>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</si>
  <si>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</si>
  <si>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</si>
  <si>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</si>
  <si>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</si>
  <si>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</si>
  <si>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</si>
  <si>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</si>
  <si>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</si>
  <si>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</si>
  <si>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</si>
  <si>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</si>
  <si>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</si>
  <si>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</si>
  <si>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</si>
  <si>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</si>
  <si>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</si>
  <si>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</si>
  <si>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</si>
  <si>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</si>
  <si>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</si>
  <si>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</si>
  <si>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</si>
  <si>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</si>
  <si>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</si>
  <si>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</si>
  <si>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</si>
  <si>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</si>
  <si>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</si>
  <si>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</si>
  <si>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</si>
  <si>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</si>
  <si>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</si>
  <si>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</si>
  <si>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</si>
  <si>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</si>
  <si>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</si>
  <si>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</si>
  <si>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</si>
  <si>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</si>
  <si>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</si>
  <si>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</si>
  <si>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</si>
  <si>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</si>
  <si>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</si>
  <si>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</si>
  <si>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</si>
  <si>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</si>
  <si>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</si>
  <si>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</si>
  <si>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</si>
  <si>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</si>
  <si>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</si>
  <si>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</si>
  <si>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</si>
  <si>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</si>
  <si>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</si>
  <si>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</si>
  <si>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</si>
  <si>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</si>
  <si>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</si>
  <si>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</si>
  <si>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</si>
  <si>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</si>
  <si>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</si>
  <si>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</si>
  <si>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</si>
  <si>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</si>
  <si>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</si>
  <si>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</si>
  <si>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</si>
  <si>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</si>
  <si>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</si>
  <si>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</si>
  <si>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</si>
  <si>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</si>
  <si>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</si>
  <si>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</si>
  <si>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</si>
  <si>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</si>
  <si>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</si>
  <si>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</si>
  <si>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</si>
  <si>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</si>
  <si>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</si>
  <si>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</si>
  <si>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</si>
  <si>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</si>
  <si>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</si>
  <si>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</si>
  <si>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</si>
  <si>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</si>
  <si>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</si>
  <si>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</si>
  <si>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</si>
  <si>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</si>
  <si>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</si>
  <si>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</si>
  <si>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</si>
  <si>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</si>
  <si>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</si>
  <si>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</si>
  <si>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</si>
  <si>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</si>
  <si>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</si>
  <si>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</si>
  <si>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</si>
  <si>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</si>
  <si>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</si>
  <si>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</si>
  <si>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</si>
  <si>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</si>
  <si>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</si>
  <si>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</si>
  <si>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</si>
  <si>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</si>
  <si>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</si>
  <si>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</si>
  <si>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</si>
  <si>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</si>
  <si>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</si>
  <si>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</si>
  <si>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</si>
  <si>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</si>
  <si>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</si>
  <si>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</si>
  <si>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</si>
  <si>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</si>
  <si>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</si>
  <si>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</si>
  <si>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</si>
  <si>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</si>
  <si>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</si>
  <si>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</si>
  <si>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</si>
  <si>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</si>
  <si>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</si>
  <si>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</si>
  <si>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</si>
  <si>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</si>
  <si>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</si>
  <si>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</si>
  <si>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</si>
  <si>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</si>
  <si>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</si>
  <si>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</si>
  <si>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</si>
  <si>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</si>
  <si>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</si>
  <si>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</si>
  <si>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</si>
  <si>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</si>
  <si>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</si>
  <si>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</si>
  <si>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</si>
  <si>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</si>
  <si>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</si>
  <si>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</si>
  <si>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</si>
  <si>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</si>
  <si>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</si>
  <si>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</si>
  <si>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</si>
  <si>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</si>
  <si>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</si>
  <si>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</si>
  <si>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</si>
  <si>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</si>
  <si>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</si>
  <si>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</si>
  <si>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</si>
  <si>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</si>
  <si>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</si>
  <si>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</si>
  <si>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</si>
  <si>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</si>
  <si>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</si>
  <si>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</si>
  <si>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</si>
  <si>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</si>
  <si>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</si>
  <si>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</si>
  <si>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</si>
  <si>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</si>
  <si>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</si>
  <si>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</si>
  <si>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</si>
  <si>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</si>
  <si>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</si>
  <si>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</si>
  <si>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</si>
  <si>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</si>
  <si>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</si>
  <si>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</si>
  <si>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</si>
  <si>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</si>
  <si>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</si>
  <si>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</si>
  <si>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</si>
  <si>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</si>
  <si>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</si>
  <si>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</si>
  <si>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</si>
  <si>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</si>
  <si>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</si>
  <si>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</si>
  <si>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</si>
  <si>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</si>
  <si>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</si>
  <si>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</si>
  <si>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</si>
  <si>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</si>
  <si>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</si>
  <si>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</si>
  <si>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</si>
  <si>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</si>
  <si>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</si>
  <si>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</si>
  <si>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</si>
  <si>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</si>
  <si>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</si>
  <si>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</si>
  <si>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</si>
  <si>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</si>
  <si>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</si>
  <si>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</si>
  <si>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</si>
  <si>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</si>
  <si>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</si>
  <si>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</si>
  <si>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</si>
  <si>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</si>
  <si>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</si>
  <si>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</si>
  <si>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</si>
  <si>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</si>
  <si>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</si>
  <si>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</si>
  <si>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</si>
  <si>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</si>
  <si>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</si>
  <si>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</si>
  <si>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</si>
  <si>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</si>
  <si>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</si>
  <si>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</si>
  <si>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</si>
  <si>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</si>
  <si>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</si>
  <si>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</si>
  <si>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</si>
  <si>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</si>
  <si>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</si>
  <si>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</si>
  <si>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</si>
  <si>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</si>
  <si>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</si>
  <si>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</si>
  <si>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</si>
  <si>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</si>
  <si>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</si>
  <si>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</si>
  <si>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</si>
  <si>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</si>
  <si>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</si>
  <si>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</si>
  <si>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</si>
  <si>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</si>
  <si>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</si>
  <si>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</si>
  <si>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</si>
  <si>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</si>
  <si>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</si>
  <si>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</si>
  <si>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</si>
  <si>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</si>
  <si>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</si>
  <si>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</si>
  <si>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</si>
  <si>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</si>
  <si>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</si>
  <si>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</si>
  <si>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</si>
  <si>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</si>
  <si>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</si>
  <si>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</si>
  <si>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</si>
  <si>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</si>
  <si>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</si>
  <si>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</si>
  <si>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</si>
  <si>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</si>
  <si>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</si>
  <si>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</si>
  <si>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</si>
  <si>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</si>
  <si>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</si>
  <si>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</si>
  <si>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</si>
  <si>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</si>
  <si>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</si>
  <si>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</si>
  <si>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</si>
  <si>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</si>
  <si>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</si>
  <si>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</si>
  <si>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</si>
  <si>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</si>
  <si>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</si>
  <si>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</si>
  <si>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</si>
  <si>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</si>
  <si>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</si>
  <si>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</si>
  <si>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</si>
  <si>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</si>
  <si>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</si>
  <si>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</si>
  <si>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</si>
  <si>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</si>
  <si>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</si>
  <si>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</si>
  <si>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</si>
  <si>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</si>
  <si>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</si>
  <si>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</si>
  <si>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</si>
  <si>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</si>
  <si>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</si>
  <si>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</si>
  <si>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</si>
  <si>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</si>
  <si>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</si>
  <si>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</si>
  <si>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</si>
  <si>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</si>
  <si>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</si>
  <si>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</si>
  <si>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</si>
  <si>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</si>
  <si>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</si>
  <si>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</si>
  <si>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</si>
  <si>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</si>
  <si>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</si>
  <si>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</si>
  <si>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</si>
  <si>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</si>
  <si>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</si>
  <si>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</si>
  <si>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</si>
  <si>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</si>
  <si>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</si>
  <si>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</si>
  <si>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</si>
  <si>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</si>
  <si>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</si>
  <si>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</si>
  <si>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</si>
  <si>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</si>
  <si>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</si>
  <si>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</si>
  <si>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</si>
  <si>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</si>
  <si>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</si>
  <si>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</si>
  <si>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</si>
  <si>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</si>
  <si>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</si>
  <si>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</si>
  <si>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</si>
  <si>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</si>
  <si>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</si>
  <si>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</si>
  <si>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</si>
  <si>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</si>
  <si>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</si>
  <si>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</si>
  <si>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</si>
  <si>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</si>
  <si>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</si>
  <si>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</si>
  <si>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</si>
  <si>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</si>
  <si>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</si>
  <si>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</si>
  <si>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</si>
  <si>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</si>
  <si>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</si>
  <si>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</si>
  <si>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</si>
  <si>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</si>
  <si>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</si>
  <si>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</si>
  <si>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</si>
  <si>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</si>
  <si>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</si>
  <si>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</si>
  <si>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</si>
  <si>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</si>
  <si>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</si>
  <si>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</si>
  <si>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</si>
  <si>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</si>
  <si>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</si>
  <si>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</si>
  <si>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</si>
  <si>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</si>
  <si>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</si>
  <si>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</si>
  <si>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</si>
  <si>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</si>
  <si>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</si>
  <si>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</si>
  <si>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</si>
  <si>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</si>
  <si>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</si>
  <si>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</si>
  <si>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</si>
  <si>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</si>
  <si>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</si>
  <si>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</si>
  <si>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</si>
  <si>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</si>
  <si>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</si>
  <si>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</si>
  <si>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</si>
  <si>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</si>
  <si>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</si>
  <si>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</si>
  <si>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</si>
  <si>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</si>
  <si>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</si>
  <si>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</si>
  <si>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</si>
  <si>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</si>
  <si>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</si>
  <si>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</si>
  <si>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</si>
  <si>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</si>
  <si>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</si>
  <si>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</si>
  <si>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</si>
  <si>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</si>
  <si>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</si>
  <si>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</si>
  <si>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</si>
  <si>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</si>
  <si>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</si>
  <si>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</si>
  <si>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</si>
  <si>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</si>
  <si>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</si>
  <si>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</si>
  <si>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</si>
  <si>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</si>
  <si>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</si>
  <si>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</si>
  <si>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</si>
  <si>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</si>
  <si>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</si>
  <si>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</si>
  <si>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</si>
  <si>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</si>
  <si>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</si>
  <si>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</si>
  <si>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</si>
  <si>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</si>
  <si>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</si>
  <si>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</si>
  <si>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</si>
  <si>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</si>
  <si>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</si>
  <si>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</si>
  <si>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</si>
  <si>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</si>
  <si>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</si>
  <si>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</si>
  <si>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</si>
  <si>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</si>
  <si>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</si>
  <si>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</si>
  <si>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</si>
  <si>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</si>
  <si>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</si>
  <si>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</si>
  <si>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</si>
  <si>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</si>
  <si>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</si>
  <si>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</si>
  <si>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</si>
  <si>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</si>
  <si>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</si>
  <si>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</si>
  <si>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</si>
  <si>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</si>
  <si>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</si>
  <si>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</si>
  <si>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</si>
  <si>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</si>
  <si>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</si>
  <si>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</si>
  <si>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</si>
  <si>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</si>
  <si>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</si>
  <si>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</si>
  <si>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</si>
  <si>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</si>
  <si>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</si>
  <si>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</si>
  <si>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</si>
  <si>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</si>
  <si>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</si>
  <si>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</si>
  <si>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</si>
  <si>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</si>
  <si>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</si>
  <si>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</si>
  <si>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</si>
  <si>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</si>
  <si>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</si>
  <si>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</si>
  <si>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</si>
  <si>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</si>
  <si>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</si>
  <si>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</si>
  <si>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</si>
  <si>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</si>
  <si>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</si>
  <si>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</si>
  <si>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</si>
  <si>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</si>
  <si>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</si>
  <si>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</si>
  <si>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</si>
  <si>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</si>
  <si>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</si>
  <si>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</si>
  <si>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</si>
  <si>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</si>
  <si>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</si>
  <si>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</si>
  <si>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</si>
  <si>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</si>
  <si>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</si>
  <si>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</si>
  <si>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</si>
  <si>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</si>
  <si>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</si>
  <si>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</si>
  <si>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</si>
  <si>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</si>
  <si>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</si>
  <si>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</si>
  <si>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</si>
  <si>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</si>
  <si>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</si>
  <si>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</si>
  <si>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</si>
  <si>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</si>
  <si>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</si>
  <si>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</si>
  <si>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</si>
  <si>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</si>
  <si>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</si>
  <si>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</si>
  <si>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</si>
  <si>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</si>
  <si>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</si>
  <si>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</si>
  <si>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</si>
  <si>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</si>
  <si>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</si>
  <si>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</si>
  <si>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</si>
  <si>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</si>
  <si>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</si>
  <si>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</si>
  <si>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</si>
  <si>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</si>
  <si>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</si>
  <si>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</si>
  <si>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</si>
  <si>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</si>
  <si>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</si>
  <si>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</si>
  <si>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</si>
  <si>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</si>
  <si>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</si>
  <si>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</si>
  <si>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</si>
  <si>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</si>
  <si>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</si>
  <si>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</si>
  <si>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</si>
  <si>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</si>
  <si>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</si>
  <si>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</si>
  <si>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</si>
  <si>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</si>
  <si>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</si>
  <si>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</si>
  <si>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</si>
  <si>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</si>
  <si>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</si>
  <si>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</si>
  <si>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</si>
  <si>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</si>
  <si>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</si>
  <si>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</si>
  <si>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</si>
  <si>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</si>
  <si>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</si>
  <si>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</si>
  <si>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</si>
  <si>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</si>
  <si>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</si>
  <si>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</si>
  <si>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</si>
  <si>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</si>
  <si>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</si>
  <si>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</si>
  <si>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</si>
  <si>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</si>
  <si>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</si>
  <si>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</si>
  <si>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</si>
  <si>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</si>
  <si>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</si>
  <si>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</si>
  <si>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</si>
  <si>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</si>
  <si>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</si>
  <si>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</si>
  <si>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</si>
  <si>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</si>
  <si>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</si>
  <si>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</si>
  <si>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</si>
  <si>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</si>
  <si>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</si>
  <si>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</si>
  <si>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</si>
  <si>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</si>
  <si>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</si>
  <si>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</si>
  <si>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</si>
  <si>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</si>
  <si>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</si>
  <si>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</si>
  <si>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</si>
  <si>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</si>
  <si>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</si>
  <si>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</si>
  <si>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</si>
  <si>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</si>
  <si>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</si>
  <si>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</si>
  <si>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</si>
  <si>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</si>
  <si>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</si>
  <si>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</si>
  <si>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</si>
  <si>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</si>
  <si>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</si>
  <si>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</si>
  <si>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</si>
  <si>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</si>
  <si>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</si>
  <si>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</si>
  <si>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</si>
  <si>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</si>
  <si>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</si>
  <si>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</si>
  <si>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</si>
  <si>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</si>
  <si>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</si>
  <si>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</si>
  <si>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</si>
  <si>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</si>
  <si>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</si>
  <si>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</si>
  <si>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</si>
  <si>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</si>
  <si>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</si>
  <si>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</si>
  <si>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</si>
  <si>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</si>
  <si>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</si>
  <si>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</si>
  <si>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</si>
  <si>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</si>
  <si>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</si>
  <si>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</si>
  <si>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</si>
  <si>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</si>
  <si>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</si>
  <si>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</si>
  <si>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</si>
  <si>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</si>
  <si>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</si>
  <si>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</si>
  <si>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</si>
  <si>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</si>
  <si>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</si>
  <si>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</si>
  <si>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</si>
  <si>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</si>
  <si>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</si>
  <si>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</si>
  <si>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</si>
  <si>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</si>
  <si>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</si>
  <si>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</si>
  <si>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</si>
  <si>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</si>
  <si>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</si>
  <si>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</si>
  <si>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</si>
  <si>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</si>
  <si>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</si>
  <si>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</si>
  <si>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</si>
  <si>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</si>
  <si>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</si>
  <si>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</si>
  <si>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</si>
  <si>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</si>
  <si>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</si>
  <si>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</si>
  <si>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</si>
  <si>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</si>
  <si>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</si>
  <si>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</si>
  <si>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</si>
  <si>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</si>
  <si>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</si>
  <si>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</si>
  <si>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</si>
  <si>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</si>
  <si>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</si>
  <si>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</si>
  <si>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</si>
  <si>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</si>
  <si>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</si>
  <si>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</si>
  <si>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</si>
  <si>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</si>
  <si>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</si>
  <si>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</si>
  <si>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</si>
  <si>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</si>
  <si>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</si>
  <si>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</si>
  <si>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</si>
  <si>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</si>
  <si>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</si>
  <si>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</si>
  <si>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</si>
  <si>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</si>
  <si>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</si>
  <si>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</si>
  <si>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</si>
  <si>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</si>
  <si>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</si>
  <si>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</si>
  <si>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</si>
  <si>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</si>
  <si>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</si>
  <si>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</si>
  <si>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</si>
  <si>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</si>
  <si>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</si>
  <si>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</si>
  <si>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</si>
  <si>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</si>
  <si>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</si>
  <si>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</si>
  <si>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</si>
  <si>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</si>
  <si>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</si>
  <si>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</si>
  <si>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</si>
  <si>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</si>
  <si>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</si>
  <si>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</si>
  <si>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</si>
  <si>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</si>
  <si>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</si>
  <si>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</si>
  <si>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</si>
  <si>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</si>
  <si>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</si>
  <si>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</si>
  <si>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</si>
  <si>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</si>
  <si>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</si>
  <si>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</si>
  <si>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</si>
  <si>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</si>
  <si>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</si>
  <si>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</si>
  <si>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</si>
  <si>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</si>
  <si>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</si>
  <si>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</si>
  <si>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</si>
  <si>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</si>
  <si>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</si>
  <si>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</si>
  <si>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</si>
  <si>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</si>
  <si>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</si>
  <si>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</si>
  <si>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</si>
  <si>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</si>
  <si>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</si>
  <si>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</si>
  <si>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</si>
  <si>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</si>
  <si>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</si>
  <si>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</si>
  <si>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</si>
  <si>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</si>
  <si>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</si>
  <si>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</si>
  <si>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</si>
  <si>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</si>
  <si>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</si>
  <si>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</si>
  <si>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</si>
  <si>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</si>
  <si>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</si>
  <si>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</si>
  <si>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</si>
  <si>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</si>
  <si>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</si>
  <si>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</si>
  <si>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</si>
  <si>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</si>
  <si>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</si>
  <si>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</si>
  <si>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</si>
  <si>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</si>
  <si>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</si>
  <si>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</si>
  <si>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</si>
  <si>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</si>
  <si>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</si>
  <si>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</si>
  <si>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</si>
  <si>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</si>
  <si>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</si>
  <si>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</si>
  <si>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</si>
  <si>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</si>
  <si>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</si>
  <si>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</si>
  <si>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</si>
  <si>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</si>
  <si>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</si>
  <si>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</si>
  <si>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</si>
  <si>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</si>
  <si>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</si>
  <si>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</si>
  <si>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</si>
  <si>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</si>
  <si>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</si>
  <si>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</si>
  <si>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</si>
  <si>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</si>
  <si>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</si>
  <si>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</si>
  <si>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</si>
  <si>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</si>
  <si>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</si>
  <si>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</si>
  <si>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</si>
  <si>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</si>
  <si>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</si>
  <si>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</si>
  <si>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</si>
  <si>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</si>
  <si>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</si>
  <si>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</si>
  <si>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</si>
  <si>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</si>
  <si>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</si>
  <si>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</si>
  <si>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</si>
  <si>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</si>
  <si>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</si>
  <si>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</si>
  <si>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</si>
  <si>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</si>
  <si>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</si>
  <si>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</si>
  <si>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</si>
  <si>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</si>
  <si>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</si>
  <si>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</si>
  <si>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</si>
  <si>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</si>
  <si>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</si>
  <si>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</si>
  <si>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</si>
  <si>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</si>
  <si>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</si>
  <si>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</si>
  <si>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</si>
  <si>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</si>
  <si>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</si>
  <si>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</si>
  <si>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</si>
  <si>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</si>
  <si>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</si>
  <si>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</si>
  <si>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</si>
  <si>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</si>
  <si>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</si>
  <si>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</si>
  <si>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</si>
  <si>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</si>
  <si>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</si>
  <si>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</si>
  <si>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</si>
  <si>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</si>
  <si>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</si>
  <si>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</si>
  <si>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</si>
  <si>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</si>
  <si>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</si>
  <si>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</si>
  <si>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</si>
  <si>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</si>
  <si>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</si>
  <si>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</si>
  <si>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</si>
  <si>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</si>
  <si>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</si>
  <si>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</si>
  <si>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</si>
  <si>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</si>
  <si>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</si>
  <si>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</si>
  <si>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</si>
  <si>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</si>
  <si>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</si>
  <si>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</si>
  <si>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</si>
  <si>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</si>
  <si>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</si>
  <si>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</si>
  <si>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</si>
  <si>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</si>
  <si>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</si>
  <si>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</si>
  <si>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</si>
  <si>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</si>
  <si>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</si>
  <si>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</si>
  <si>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</si>
  <si>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</si>
  <si>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</si>
  <si>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</si>
  <si>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</si>
  <si>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</si>
  <si>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</si>
  <si>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</si>
  <si>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</si>
  <si>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</si>
  <si>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</si>
  <si>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</si>
  <si>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</si>
  <si>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</si>
  <si>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</si>
  <si>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</si>
  <si>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</si>
  <si>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</si>
  <si>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</si>
  <si>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</si>
  <si>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</si>
  <si>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</si>
  <si>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</si>
  <si>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</si>
  <si>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</si>
  <si>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</si>
  <si>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</si>
  <si>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</si>
  <si>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</si>
  <si>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</si>
  <si>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</si>
  <si>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</si>
  <si>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</si>
  <si>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</si>
  <si>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</si>
  <si>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</si>
  <si>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</si>
  <si>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</si>
  <si>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</si>
  <si>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</si>
  <si>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</si>
  <si>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</si>
  <si>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</si>
  <si>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</si>
  <si>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</si>
  <si>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</si>
  <si>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</si>
  <si>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</si>
  <si>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</si>
  <si>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</si>
  <si>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</si>
  <si>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</si>
  <si>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</si>
  <si>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</si>
  <si>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</si>
  <si>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</si>
  <si>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</si>
  <si>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</si>
  <si>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</si>
  <si>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</si>
  <si>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</si>
  <si>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</si>
  <si>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</si>
  <si>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</si>
  <si>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</si>
  <si>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</si>
  <si>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</si>
  <si>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</si>
  <si>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</si>
  <si>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</si>
  <si>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</si>
  <si>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</si>
  <si>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</si>
  <si>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</si>
  <si>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</si>
  <si>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</si>
  <si>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</si>
  <si>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</si>
  <si>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</si>
  <si>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</si>
  <si>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</si>
  <si>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</si>
  <si>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</si>
  <si>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</si>
  <si>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</si>
  <si>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</si>
  <si>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</si>
  <si>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</si>
  <si>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</si>
  <si>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</si>
  <si>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</si>
  <si>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</si>
  <si>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</si>
  <si>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</si>
  <si>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</si>
  <si>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</si>
  <si>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</si>
  <si>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</si>
  <si>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</si>
  <si>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</si>
  <si>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</si>
  <si>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</si>
  <si>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</si>
  <si>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</si>
  <si>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</si>
  <si>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</si>
  <si>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</si>
  <si>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</si>
  <si>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</si>
  <si>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</si>
  <si>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</si>
  <si>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</si>
  <si>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</si>
  <si>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</si>
  <si>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</si>
  <si>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</si>
  <si>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</si>
  <si>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</si>
  <si>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</si>
  <si>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</si>
  <si>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</si>
  <si>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</si>
  <si>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</si>
  <si>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</si>
  <si>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</si>
  <si>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</si>
  <si>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</si>
  <si>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</si>
  <si>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</si>
  <si>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</si>
  <si>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</si>
  <si>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</si>
  <si>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</si>
  <si>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</si>
  <si>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</si>
  <si>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</si>
  <si>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</si>
  <si>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</si>
  <si>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</si>
  <si>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</si>
  <si>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</si>
  <si>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</si>
  <si>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</si>
  <si>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</si>
  <si>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</si>
  <si>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</si>
  <si>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</si>
  <si>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</si>
  <si>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</si>
  <si>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</si>
  <si>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</si>
  <si>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</si>
  <si>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</si>
  <si>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</si>
  <si>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</si>
  <si>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</si>
  <si>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</si>
  <si>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</si>
  <si>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</si>
  <si>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</si>
  <si>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</si>
  <si>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</si>
  <si>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</si>
  <si>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</si>
  <si>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</si>
  <si>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</si>
  <si>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</si>
  <si>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</si>
  <si>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</si>
  <si>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</si>
  <si>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</si>
  <si>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</si>
  <si>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</si>
  <si>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</si>
  <si>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</si>
  <si>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</si>
  <si>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</si>
  <si>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</si>
  <si>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</si>
  <si>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</si>
  <si>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</si>
  <si>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</si>
  <si>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</si>
  <si>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</si>
  <si>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</si>
  <si>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</si>
  <si>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</si>
  <si>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</si>
  <si>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</si>
  <si>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</si>
  <si>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</si>
  <si>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</si>
  <si>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</si>
  <si>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</si>
  <si>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</si>
  <si>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</si>
  <si>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</si>
  <si>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</si>
  <si>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</si>
  <si>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</si>
  <si>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</si>
  <si>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</si>
  <si>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</si>
  <si>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</si>
  <si>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</si>
  <si>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</si>
  <si>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</si>
  <si>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</si>
  <si>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</si>
  <si>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</si>
  <si>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</si>
  <si>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</si>
  <si>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</si>
  <si>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</si>
  <si>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</si>
  <si>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</si>
  <si>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</si>
  <si>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</si>
  <si>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</si>
  <si>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</si>
  <si>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</si>
  <si>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</si>
  <si>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</si>
  <si>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</si>
  <si>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</si>
  <si>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</si>
  <si>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</si>
  <si>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</si>
  <si>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</si>
  <si>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</si>
  <si>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</si>
  <si>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</si>
  <si>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</si>
  <si>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</si>
  <si>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</si>
  <si>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</si>
  <si>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</si>
  <si>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</si>
  <si>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</si>
  <si>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</si>
  <si>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</si>
  <si>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</si>
  <si>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</si>
  <si>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</si>
  <si>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</si>
  <si>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</si>
  <si>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</si>
  <si>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</si>
  <si>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</si>
  <si>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</si>
  <si>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</si>
  <si>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</si>
  <si>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</si>
  <si>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</si>
  <si>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</si>
  <si>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</si>
  <si>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</si>
  <si>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</si>
  <si>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</si>
  <si>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</si>
  <si>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</si>
  <si>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</si>
  <si>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</si>
  <si>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</si>
  <si>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</si>
  <si>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</si>
  <si>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</si>
  <si>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</si>
  <si>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</si>
  <si>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</si>
  <si>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</si>
  <si>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</si>
  <si>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</si>
  <si>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</si>
  <si>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</si>
  <si>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</si>
  <si>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</si>
  <si>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</si>
  <si>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</si>
  <si>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</si>
  <si>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</si>
  <si>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</si>
  <si>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</si>
  <si>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</si>
  <si>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</si>
  <si>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</si>
  <si>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</si>
  <si>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</si>
  <si>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</si>
  <si>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</si>
  <si>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</si>
  <si>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</si>
  <si>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</si>
  <si>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</si>
  <si>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</si>
  <si>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</si>
  <si>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</si>
  <si>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</si>
  <si>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</si>
  <si>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</si>
  <si>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</si>
  <si>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</si>
  <si>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</si>
  <si>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</si>
  <si>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</si>
  <si>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</si>
  <si>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</si>
  <si>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</si>
  <si>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</si>
  <si>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</si>
  <si>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</si>
  <si>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</si>
  <si>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</si>
  <si>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</si>
  <si>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</si>
  <si>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</si>
  <si>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</si>
  <si>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</si>
  <si>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</si>
  <si>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</si>
  <si>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</si>
  <si>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</si>
  <si>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</si>
  <si>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</si>
  <si>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</si>
  <si>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</si>
  <si>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</si>
  <si>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</si>
  <si>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</si>
  <si>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</si>
  <si>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</si>
  <si>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</si>
  <si>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</si>
  <si>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</si>
  <si>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</si>
  <si>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</si>
  <si>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</si>
  <si>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</si>
  <si>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</si>
  <si>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</si>
  <si>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</si>
  <si>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</si>
  <si>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</si>
  <si>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</si>
  <si>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</si>
  <si>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</si>
  <si>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</si>
  <si>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</si>
  <si>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</si>
  <si>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</si>
  <si>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</si>
  <si>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</si>
  <si>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</si>
  <si>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</si>
  <si>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</si>
  <si>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</si>
  <si>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</si>
  <si>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</si>
  <si>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</si>
  <si>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</si>
  <si>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</si>
  <si>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</si>
  <si>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</si>
  <si>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</si>
  <si>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</si>
  <si>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</si>
  <si>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</si>
  <si>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</si>
  <si>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</si>
  <si>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</si>
  <si>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</si>
  <si>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</si>
  <si>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</si>
  <si>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</si>
  <si>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</si>
  <si>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</si>
  <si>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</si>
  <si>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</si>
  <si>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</si>
  <si>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</si>
  <si>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</si>
  <si>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</si>
  <si>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</si>
  <si>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</si>
  <si>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</si>
  <si>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</si>
  <si>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</si>
  <si>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</si>
  <si>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</si>
  <si>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</si>
  <si>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</si>
  <si>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</si>
  <si>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</si>
  <si>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</si>
  <si>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</si>
  <si>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</si>
  <si>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</si>
  <si>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</si>
  <si>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</si>
  <si>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</si>
  <si>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</si>
  <si>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</si>
  <si>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</si>
  <si>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</si>
  <si>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</si>
  <si>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</si>
  <si>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</si>
  <si>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</si>
  <si>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</si>
  <si>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</si>
  <si>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</si>
  <si>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</si>
  <si>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</si>
  <si>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</si>
  <si>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</si>
  <si>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</si>
  <si>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</si>
  <si>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</si>
  <si>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</si>
  <si>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</si>
  <si>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</si>
  <si>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</si>
  <si>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</si>
  <si>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</si>
  <si>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</si>
  <si>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</si>
  <si>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</si>
  <si>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</si>
  <si>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</si>
  <si>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</si>
  <si>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</si>
  <si>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</si>
  <si>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</si>
  <si>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</si>
  <si>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</si>
  <si>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</si>
  <si>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</si>
  <si>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</si>
  <si>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</si>
  <si>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</si>
  <si>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</si>
  <si>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</si>
  <si>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</si>
  <si>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</si>
  <si>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</si>
  <si>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</si>
  <si>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</si>
  <si>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</si>
  <si>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</si>
  <si>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</si>
  <si>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</si>
  <si>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</si>
  <si>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</si>
  <si>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</si>
  <si>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</si>
  <si>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</si>
  <si>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</si>
  <si>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</si>
  <si>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</si>
  <si>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</si>
  <si>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</si>
  <si>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</si>
  <si>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</si>
  <si>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</si>
  <si>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</si>
  <si>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</si>
  <si>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</si>
  <si>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</si>
  <si>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</si>
  <si>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</si>
  <si>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</si>
  <si>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</si>
  <si>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</si>
  <si>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</si>
  <si>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</si>
  <si>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</si>
  <si>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</si>
  <si>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</si>
  <si>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</si>
  <si>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</si>
  <si>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</si>
  <si>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</si>
  <si>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</si>
  <si>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</si>
  <si>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</si>
  <si>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</si>
  <si>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</si>
  <si>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</si>
  <si>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</si>
  <si>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</si>
  <si>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</si>
  <si>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</si>
  <si>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</si>
  <si>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</si>
  <si>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</si>
  <si>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</si>
  <si>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</si>
  <si>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</si>
  <si>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</si>
  <si>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</si>
  <si>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</si>
  <si>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</si>
  <si>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</si>
  <si>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</si>
  <si>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</si>
  <si>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</si>
  <si>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</si>
  <si>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</si>
  <si>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</si>
  <si>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</si>
  <si>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</si>
  <si>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</si>
  <si>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</si>
  <si>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</si>
  <si>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</si>
  <si>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</si>
  <si>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</si>
  <si>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</si>
  <si>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</si>
  <si>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</si>
  <si>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</si>
  <si>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</si>
  <si>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</si>
  <si>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</si>
  <si>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</si>
  <si>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</si>
  <si>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</si>
  <si>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</si>
  <si>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</si>
  <si>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</si>
  <si>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</si>
  <si>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</si>
  <si>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</si>
  <si>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</si>
  <si>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</si>
  <si>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</si>
  <si>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</si>
  <si>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</si>
  <si>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</si>
  <si>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</si>
  <si>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</si>
  <si>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</si>
  <si>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</si>
  <si>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</si>
  <si>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</si>
  <si>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</si>
  <si>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</si>
  <si>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</si>
  <si>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</si>
  <si>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</si>
  <si>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</si>
  <si>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</si>
  <si>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</si>
  <si>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</si>
  <si>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</si>
  <si>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</si>
  <si>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</si>
  <si>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</si>
  <si>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</si>
  <si>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</si>
  <si>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</si>
  <si>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</si>
  <si>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</si>
  <si>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</si>
  <si>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</si>
  <si>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</si>
  <si>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</si>
  <si>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</si>
  <si>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</si>
  <si>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</si>
  <si>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</si>
  <si>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</si>
  <si>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</si>
  <si>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</si>
  <si>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</si>
  <si>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</si>
  <si>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</si>
  <si>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</si>
  <si>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</si>
  <si>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</si>
  <si>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</si>
  <si>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</si>
  <si>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</si>
  <si>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</si>
  <si>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</si>
  <si>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</si>
  <si>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</si>
  <si>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</si>
  <si>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</si>
  <si>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</si>
  <si>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</si>
  <si>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</si>
  <si>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</si>
  <si>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</si>
  <si>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</si>
  <si>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</si>
  <si>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</si>
  <si>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</si>
  <si>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</si>
  <si>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</si>
  <si>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</si>
  <si>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</si>
  <si>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</si>
  <si>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</si>
  <si>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</si>
  <si>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</si>
  <si>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</si>
  <si>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</si>
  <si>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</si>
  <si>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</si>
  <si>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</si>
  <si>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</si>
  <si>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</si>
  <si>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</si>
  <si>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</si>
  <si>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</si>
  <si>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</si>
  <si>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</si>
  <si>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</si>
  <si>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</si>
  <si>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</si>
  <si>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</si>
  <si>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</si>
  <si>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</si>
  <si>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</si>
  <si>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</si>
  <si>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</si>
  <si>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</si>
  <si>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</si>
  <si>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</si>
  <si>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</si>
  <si>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</si>
  <si>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</si>
  <si>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</si>
  <si>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</si>
  <si>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</si>
  <si>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</si>
  <si>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</si>
  <si>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</si>
  <si>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</si>
  <si>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</si>
  <si>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</si>
  <si>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</si>
  <si>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</si>
  <si>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</si>
  <si>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</si>
  <si>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</si>
  <si>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</si>
  <si>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</si>
  <si>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</si>
  <si>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</si>
  <si>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</si>
  <si>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</si>
  <si>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</si>
  <si>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</si>
  <si>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</si>
  <si>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</si>
  <si>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</si>
  <si>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</si>
  <si>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</si>
  <si>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</si>
  <si>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</si>
  <si>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</si>
  <si>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</si>
  <si>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</si>
  <si>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</si>
  <si>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</si>
  <si>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</si>
  <si>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</si>
  <si>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</si>
  <si>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</si>
  <si>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</si>
  <si>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</si>
  <si>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</si>
  <si>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</si>
  <si>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</si>
  <si>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</si>
  <si>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</si>
  <si>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</si>
  <si>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</si>
  <si>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</si>
  <si>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</si>
  <si>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</si>
  <si>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</si>
  <si>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</si>
  <si>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</si>
  <si>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</si>
  <si>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</si>
  <si>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</si>
  <si>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</si>
  <si>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</si>
  <si>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</si>
  <si>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</si>
  <si>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</si>
  <si>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</si>
  <si>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</si>
  <si>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</si>
  <si>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</si>
  <si>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</si>
  <si>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</si>
  <si>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</si>
  <si>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</si>
  <si>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</si>
  <si>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</si>
  <si>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</si>
  <si>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</si>
  <si>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</si>
  <si>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</si>
  <si>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</si>
  <si>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</si>
  <si>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</si>
  <si>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</si>
  <si>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</si>
  <si>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</si>
  <si>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</si>
  <si>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</si>
  <si>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</si>
  <si>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</si>
  <si>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</si>
  <si>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</si>
  <si>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</si>
  <si>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</si>
  <si>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</si>
  <si>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</si>
  <si>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</si>
  <si>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</si>
  <si>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</si>
  <si>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</si>
  <si>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</si>
  <si>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</si>
  <si>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</si>
  <si>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</si>
  <si>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</si>
  <si>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</si>
  <si>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</si>
  <si>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</si>
  <si>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</si>
  <si>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</si>
  <si>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</si>
  <si>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</si>
  <si>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</si>
  <si>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</si>
  <si>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</si>
  <si>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</si>
  <si>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</si>
  <si>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</si>
  <si>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</si>
  <si>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</si>
  <si>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</si>
  <si>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</si>
  <si>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</si>
  <si>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</si>
  <si>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</si>
  <si>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</si>
  <si>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</si>
  <si>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</si>
  <si>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</si>
  <si>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</si>
  <si>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</si>
  <si>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</si>
  <si>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</si>
  <si>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</si>
  <si>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</si>
  <si>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</si>
  <si>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</si>
  <si>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</si>
  <si>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</si>
  <si>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</si>
  <si>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</si>
  <si>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</si>
  <si>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</si>
  <si>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</si>
  <si>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</si>
  <si>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</si>
  <si>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</si>
  <si>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</si>
  <si>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</si>
  <si>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</si>
  <si>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</si>
  <si>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</si>
  <si>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</si>
  <si>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</si>
  <si>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</si>
  <si>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</si>
  <si>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</si>
  <si>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</si>
  <si>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</si>
  <si>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</si>
  <si>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</si>
  <si>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</si>
  <si>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</si>
  <si>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</si>
  <si>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</si>
  <si>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</si>
  <si>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</si>
  <si>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</si>
  <si>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</si>
  <si>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</si>
  <si>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</si>
  <si>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</si>
  <si>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</si>
  <si>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</si>
  <si>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</si>
  <si>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</si>
  <si>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</si>
  <si>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</si>
  <si>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</si>
  <si>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</si>
  <si>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</si>
  <si>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</si>
  <si>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</si>
  <si>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</si>
  <si>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</si>
  <si>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</si>
  <si>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</si>
  <si>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</si>
  <si>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</si>
  <si>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</si>
  <si>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</si>
  <si>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</si>
  <si>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</si>
  <si>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</si>
  <si>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</si>
  <si>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</si>
  <si>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</si>
  <si>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</si>
  <si>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</si>
  <si>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</si>
  <si>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</si>
  <si>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</si>
  <si>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</si>
  <si>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</si>
  <si>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</si>
  <si>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</si>
  <si>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</si>
  <si>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</si>
  <si>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</si>
  <si>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</si>
  <si>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</si>
  <si>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</si>
  <si>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</si>
  <si>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</si>
  <si>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</si>
  <si>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</si>
  <si>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</si>
  <si>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</si>
  <si>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</si>
  <si>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</si>
  <si>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</si>
  <si>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</si>
  <si>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</si>
  <si>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</si>
  <si>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</si>
  <si>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</si>
  <si>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</si>
  <si>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</si>
  <si>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</si>
  <si>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</si>
  <si>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</si>
  <si>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</si>
  <si>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</si>
  <si>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</si>
  <si>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</si>
  <si>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</si>
  <si>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</si>
  <si>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</si>
  <si>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</si>
  <si>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</si>
  <si>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</si>
  <si>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</si>
  <si>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</si>
  <si>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</si>
  <si>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</si>
  <si>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</si>
  <si>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</si>
  <si>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</si>
  <si>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</si>
  <si>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</si>
  <si>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</si>
  <si>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</si>
  <si>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</si>
  <si>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</si>
  <si>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</si>
  <si>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</si>
  <si>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</si>
  <si>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</si>
  <si>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</si>
  <si>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</si>
  <si>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</si>
  <si>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</si>
  <si>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</si>
  <si>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</si>
  <si>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</si>
  <si>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</si>
  <si>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</si>
  <si>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</si>
  <si>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</si>
  <si>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</si>
  <si>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</si>
  <si>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</si>
  <si>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</si>
  <si>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</si>
  <si>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</si>
  <si>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</si>
  <si>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</si>
  <si>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</si>
  <si>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</si>
  <si>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</si>
  <si>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</si>
  <si>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</si>
  <si>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</si>
  <si>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</si>
  <si>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</si>
  <si>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</si>
  <si>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</si>
  <si>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</si>
  <si>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</si>
  <si>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</si>
  <si>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</si>
  <si>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</si>
  <si>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</si>
  <si>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</si>
  <si>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</si>
  <si>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</si>
  <si>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</si>
  <si>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</si>
  <si>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</si>
  <si>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</si>
  <si>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</si>
  <si>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</si>
  <si>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</si>
  <si>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</si>
  <si>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</si>
  <si>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</si>
  <si>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</si>
  <si>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</si>
  <si>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</si>
  <si>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</si>
  <si>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</si>
  <si>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</si>
  <si>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</si>
  <si>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</si>
  <si>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</si>
  <si>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</si>
  <si>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</si>
  <si>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</si>
  <si>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</si>
  <si>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</si>
  <si>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</si>
  <si>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</si>
  <si>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</si>
  <si>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</si>
  <si>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</si>
  <si>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</si>
  <si>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</si>
  <si>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</si>
  <si>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</si>
  <si>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</si>
  <si>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</si>
  <si>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</si>
  <si>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</si>
  <si>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</si>
  <si>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</si>
  <si>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</si>
  <si>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</si>
  <si>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</si>
  <si>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</si>
  <si>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</si>
  <si>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</si>
  <si>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</si>
  <si>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</si>
  <si>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</si>
  <si>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</si>
  <si>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</si>
  <si>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</si>
  <si>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</si>
  <si>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</si>
  <si>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</si>
  <si>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</si>
  <si>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</si>
  <si>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</si>
  <si>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</si>
  <si>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</si>
  <si>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</si>
  <si>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</si>
  <si>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</si>
  <si>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</si>
  <si>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</si>
  <si>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</si>
  <si>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</si>
  <si>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</si>
  <si>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</si>
  <si>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</si>
  <si>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</si>
  <si>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</si>
  <si>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</si>
  <si>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</si>
  <si>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</si>
  <si>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</si>
  <si>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</si>
  <si>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</si>
  <si>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</si>
  <si>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</si>
  <si>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</si>
  <si>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</si>
  <si>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</si>
  <si>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</si>
  <si>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</si>
  <si>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</si>
  <si>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</si>
  <si>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</si>
  <si>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</si>
  <si>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</si>
  <si>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</si>
  <si>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</si>
  <si>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</si>
  <si>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</si>
  <si>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</si>
  <si>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</si>
  <si>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</si>
  <si>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</si>
  <si>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</si>
  <si>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</si>
  <si>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</si>
  <si>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</si>
  <si>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</si>
  <si>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</si>
  <si>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</si>
  <si>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</si>
  <si>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</si>
  <si>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</si>
  <si>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</si>
  <si>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</si>
  <si>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</si>
  <si>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</si>
  <si>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</si>
  <si>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</si>
  <si>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</si>
  <si>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</si>
  <si>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</si>
  <si>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</si>
  <si>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</si>
  <si>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</si>
  <si>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</si>
  <si>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</si>
  <si>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</si>
  <si>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</si>
  <si>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</si>
  <si>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</si>
  <si>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</si>
  <si>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</si>
  <si>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</si>
  <si>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</si>
  <si>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</si>
  <si>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</si>
  <si>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</si>
  <si>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</si>
  <si>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</si>
  <si>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</si>
  <si>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</si>
  <si>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</si>
  <si>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</si>
  <si>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</si>
  <si>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</si>
  <si>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</si>
  <si>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</si>
  <si>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</si>
  <si>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</si>
  <si>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</si>
  <si>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</si>
  <si>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</si>
  <si>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</si>
  <si>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</si>
  <si>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</si>
  <si>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</si>
  <si>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</si>
  <si>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</si>
  <si>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</si>
  <si>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</si>
  <si>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</si>
  <si>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</si>
  <si>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</si>
  <si>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</si>
  <si>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</si>
  <si>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</si>
  <si>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</si>
  <si>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</si>
  <si>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</si>
  <si>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</si>
  <si>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</si>
  <si>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</si>
  <si>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</si>
  <si>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</si>
  <si>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</si>
  <si>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</si>
  <si>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</si>
  <si>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</si>
  <si>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</si>
  <si>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</si>
  <si>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</si>
  <si>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</si>
  <si>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</si>
  <si>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</si>
  <si>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</si>
  <si>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</si>
  <si>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</si>
  <si>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</si>
  <si>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</si>
  <si>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</si>
  <si>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</si>
  <si>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</si>
  <si>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</si>
  <si>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</si>
  <si>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</si>
  <si>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</si>
  <si>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</si>
  <si>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</si>
  <si>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</si>
  <si>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</si>
  <si>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</si>
  <si>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</si>
  <si>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</si>
  <si>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</si>
  <si>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</si>
  <si>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</si>
  <si>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</si>
  <si>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</si>
  <si>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</si>
  <si>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</si>
  <si>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</si>
  <si>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</si>
  <si>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</si>
  <si>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</si>
  <si>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</si>
  <si>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</si>
  <si>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</si>
  <si>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</si>
  <si>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</si>
  <si>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</si>
  <si>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</si>
  <si>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</si>
  <si>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</si>
  <si>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</si>
  <si>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</si>
  <si>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</si>
  <si>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</si>
  <si>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</si>
  <si>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</si>
  <si>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</si>
  <si>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</si>
  <si>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</si>
  <si>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</si>
  <si>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</si>
  <si>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</si>
  <si>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</si>
  <si>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</si>
  <si>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</si>
  <si>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</si>
  <si>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</si>
  <si>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</si>
  <si>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</si>
  <si>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</si>
  <si>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</si>
  <si>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</si>
  <si>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</si>
  <si>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</si>
  <si>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</si>
  <si>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</si>
  <si>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</si>
  <si>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</si>
  <si>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</si>
  <si>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</si>
  <si>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</si>
  <si>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</si>
  <si>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</si>
  <si>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</si>
  <si>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</si>
  <si>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</si>
  <si>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</si>
  <si>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</si>
  <si>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</si>
  <si>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</si>
  <si>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</si>
  <si>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</si>
  <si>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</si>
  <si>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</si>
  <si>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</si>
  <si>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</si>
  <si>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</si>
  <si>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</si>
  <si>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</si>
  <si>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</si>
  <si>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</si>
  <si>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</si>
  <si>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</si>
  <si>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</si>
  <si>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</si>
  <si>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</si>
  <si>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</si>
  <si>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</si>
  <si>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</si>
  <si>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</si>
  <si>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</si>
  <si>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</si>
  <si>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</si>
  <si>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</si>
  <si>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</si>
  <si>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</si>
  <si>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</si>
  <si>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</si>
  <si>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</si>
  <si>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</si>
  <si>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</si>
  <si>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</si>
  <si>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</si>
  <si>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</si>
  <si>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</si>
  <si>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</si>
  <si>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</si>
  <si>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</si>
  <si>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</si>
  <si>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</si>
  <si>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</si>
  <si>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</si>
  <si>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</si>
  <si>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</si>
  <si>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</si>
  <si>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</si>
  <si>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</si>
  <si>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</si>
  <si>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</si>
  <si>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</si>
  <si>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</si>
  <si>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</si>
  <si>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</si>
  <si>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</si>
  <si>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</si>
  <si>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</si>
  <si>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</si>
  <si>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</si>
  <si>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</si>
  <si>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</si>
  <si>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</si>
  <si>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</si>
  <si>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</si>
  <si>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</si>
  <si>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</si>
  <si>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</si>
  <si>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</si>
  <si>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</si>
  <si>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</si>
  <si>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</si>
  <si>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</si>
  <si>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</si>
  <si>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</si>
  <si>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</si>
  <si>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</si>
  <si>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</si>
  <si>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</si>
  <si>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</si>
  <si>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</si>
  <si>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</si>
  <si>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</si>
  <si>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</si>
  <si>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</si>
  <si>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</si>
  <si>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</si>
  <si>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</si>
  <si>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</si>
  <si>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</si>
  <si>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</si>
  <si>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</si>
  <si>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</si>
  <si>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</si>
  <si>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</si>
  <si>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</si>
  <si>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</si>
  <si>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</si>
  <si>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</si>
  <si>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</si>
  <si>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</si>
  <si>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</si>
  <si>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</si>
  <si>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</si>
  <si>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</si>
  <si>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</si>
  <si>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</si>
  <si>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</si>
  <si>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</si>
  <si>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</si>
  <si>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</si>
  <si>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</si>
  <si>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</si>
  <si>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</si>
  <si>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</si>
  <si>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</si>
  <si>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</si>
  <si>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</si>
  <si>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</si>
  <si>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</si>
  <si>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</si>
  <si>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</si>
  <si>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</si>
  <si>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</si>
  <si>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</si>
  <si>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</si>
  <si>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</si>
  <si>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</si>
  <si>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</si>
  <si>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</si>
  <si>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</si>
  <si>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</si>
  <si>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</si>
  <si>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</si>
  <si>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</si>
  <si>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</si>
  <si>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</si>
  <si>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</si>
  <si>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</si>
  <si>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</si>
  <si>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</si>
  <si>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</si>
  <si>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</si>
  <si>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</si>
  <si>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</si>
  <si>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</si>
  <si>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</si>
  <si>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</si>
  <si>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</si>
  <si>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</si>
  <si>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</si>
  <si>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</si>
  <si>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</si>
  <si>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</si>
  <si>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</si>
  <si>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</si>
  <si>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</si>
  <si>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</si>
  <si>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</si>
  <si>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</si>
  <si>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</si>
  <si>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</si>
  <si>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</si>
  <si>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</si>
  <si>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</si>
  <si>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</si>
  <si>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</si>
  <si>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</si>
  <si>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</si>
  <si>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</si>
  <si>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</si>
  <si>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</si>
  <si>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</si>
  <si>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</si>
  <si>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</si>
  <si>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</si>
  <si>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</si>
  <si>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</si>
  <si>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</si>
  <si>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</si>
  <si>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</si>
  <si>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</si>
  <si>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</si>
  <si>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</si>
  <si>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</si>
  <si>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</si>
  <si>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</si>
  <si>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</si>
  <si>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</si>
  <si>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</si>
  <si>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</si>
  <si>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</si>
  <si>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</si>
  <si>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</si>
  <si>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</si>
  <si>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</si>
  <si>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</si>
  <si>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</si>
  <si>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</si>
  <si>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</si>
  <si>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</si>
  <si>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</si>
  <si>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</si>
  <si>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</si>
  <si>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</si>
  <si>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</si>
  <si>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</si>
  <si>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</si>
  <si>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</si>
  <si>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</si>
  <si>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</si>
  <si>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</si>
  <si>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</si>
  <si>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</si>
  <si>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</si>
  <si>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</si>
  <si>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</si>
  <si>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</si>
  <si>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</si>
  <si>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</si>
  <si>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</si>
  <si>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</si>
  <si>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</si>
  <si>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</si>
  <si>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</si>
  <si>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</si>
  <si>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</si>
  <si>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</si>
  <si>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</si>
  <si>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</si>
  <si>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</si>
  <si>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</si>
  <si>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</si>
  <si>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</si>
  <si>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</si>
  <si>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</si>
  <si>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</si>
  <si>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</si>
  <si>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</si>
  <si>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</si>
  <si>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</si>
  <si>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</si>
  <si>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</si>
  <si>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</si>
  <si>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</si>
  <si>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</si>
  <si>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</si>
  <si>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</si>
  <si>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</si>
  <si>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</si>
  <si>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</si>
  <si>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</si>
  <si>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</si>
  <si>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</si>
  <si>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</si>
  <si>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</si>
  <si>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</si>
  <si>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</si>
  <si>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</si>
  <si>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</si>
  <si>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</si>
  <si>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</si>
  <si>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</si>
  <si>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</si>
  <si>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</si>
  <si>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</si>
  <si>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</si>
  <si>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</si>
  <si>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</si>
  <si>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</si>
  <si>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</si>
  <si>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</si>
  <si>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</si>
  <si>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</si>
  <si>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</si>
  <si>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</si>
  <si>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</si>
  <si>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</si>
  <si>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</si>
  <si>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</si>
  <si>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</si>
  <si>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</si>
  <si>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</si>
  <si>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</si>
  <si>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</si>
  <si>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</si>
  <si>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</si>
  <si>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</si>
  <si>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</si>
  <si>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</si>
  <si>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</si>
  <si>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</si>
  <si>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</si>
  <si>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</si>
  <si>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</si>
  <si>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</si>
  <si>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</si>
  <si>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</si>
  <si>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</si>
  <si>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</si>
  <si>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</si>
  <si>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</si>
  <si>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</si>
  <si>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</si>
  <si>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</si>
  <si>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</si>
  <si>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</si>
  <si>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</si>
  <si>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</si>
  <si>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</si>
  <si>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</si>
  <si>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</si>
  <si>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</si>
  <si>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</si>
  <si>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</si>
  <si>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</si>
  <si>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</si>
  <si>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</si>
  <si>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</si>
  <si>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</si>
  <si>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</si>
  <si>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</si>
  <si>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</si>
  <si>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</si>
  <si>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</si>
  <si>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</si>
  <si>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</si>
  <si>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</si>
  <si>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</si>
  <si>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</si>
  <si>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</si>
  <si>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</si>
  <si>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</si>
  <si>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</si>
  <si>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</si>
  <si>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</si>
  <si>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</si>
  <si>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</si>
  <si>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</si>
  <si>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</si>
  <si>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</si>
  <si>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</si>
  <si>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</si>
  <si>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</si>
  <si>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</si>
  <si>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</si>
  <si>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</si>
  <si>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</si>
  <si>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</si>
  <si>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</si>
  <si>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</si>
  <si>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</si>
  <si>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</si>
  <si>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</si>
  <si>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</si>
  <si>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</si>
  <si>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</si>
  <si>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</si>
  <si>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</si>
  <si>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</si>
  <si>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</si>
  <si>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</si>
  <si>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</si>
  <si>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</si>
  <si>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</si>
  <si>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</si>
  <si>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</si>
  <si>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</si>
  <si>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</si>
  <si>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</si>
  <si>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</si>
  <si>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</si>
  <si>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</si>
  <si>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</si>
  <si>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</si>
  <si>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</si>
  <si>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</si>
  <si>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</si>
  <si>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</si>
  <si>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</si>
  <si>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</si>
  <si>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</si>
  <si>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</si>
  <si>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</si>
  <si>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</si>
  <si>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</si>
  <si>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</si>
  <si>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</si>
  <si>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</si>
  <si>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</si>
  <si>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</si>
  <si>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</si>
  <si>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</si>
  <si>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</si>
  <si>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</si>
  <si>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</si>
  <si>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</si>
  <si>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</si>
  <si>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</si>
  <si>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</si>
  <si>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</si>
  <si>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</si>
  <si>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</si>
  <si>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</si>
  <si>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</si>
  <si>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</si>
  <si>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</si>
  <si>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</si>
  <si>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</si>
  <si>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</si>
  <si>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</si>
  <si>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</si>
  <si>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</si>
  <si>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</si>
  <si>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</si>
  <si>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</si>
  <si>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</si>
  <si>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</si>
  <si>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</si>
  <si>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</si>
  <si>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</si>
  <si>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</si>
  <si>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</si>
  <si>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</si>
  <si>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</si>
  <si>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</si>
  <si>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</si>
  <si>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</si>
  <si>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</si>
  <si>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</si>
  <si>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</si>
  <si>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</si>
  <si>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</si>
  <si>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</si>
  <si>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</si>
  <si>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</si>
  <si>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</si>
  <si>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</si>
  <si>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</si>
  <si>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</si>
  <si>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</si>
  <si>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</si>
  <si>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</si>
  <si>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</si>
  <si>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</si>
  <si>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</si>
  <si>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</si>
  <si>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</si>
  <si>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</si>
  <si>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</si>
  <si>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</si>
  <si>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</si>
  <si>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</si>
  <si>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</si>
  <si>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</si>
  <si>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</si>
  <si>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</si>
  <si>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</si>
  <si>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</si>
  <si>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</si>
  <si>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</si>
  <si>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</si>
  <si>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</si>
  <si>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</si>
  <si>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</si>
  <si>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</si>
  <si>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</si>
  <si>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</si>
  <si>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</si>
  <si>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</si>
  <si>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</si>
  <si>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</si>
  <si>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</si>
  <si>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</si>
  <si>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</si>
  <si>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</si>
  <si>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</si>
  <si>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</si>
  <si>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</si>
  <si>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</si>
  <si>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</si>
  <si>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</si>
  <si>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</si>
  <si>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</si>
  <si>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</si>
  <si>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</si>
  <si>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</si>
  <si>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</si>
  <si>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</si>
  <si>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</si>
  <si>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</si>
  <si>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</si>
  <si>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</si>
  <si>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</si>
  <si>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</si>
  <si>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</si>
  <si>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</si>
  <si>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</si>
  <si>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</si>
  <si>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</si>
  <si>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</si>
  <si>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</si>
  <si>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</si>
  <si>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</si>
  <si>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</si>
  <si>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</si>
  <si>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</si>
  <si>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</si>
  <si>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</si>
  <si>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</si>
  <si>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</si>
  <si>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</si>
  <si>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</si>
  <si>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</si>
  <si>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</si>
  <si>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</si>
  <si>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</si>
  <si>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</si>
  <si>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</si>
  <si>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</si>
  <si>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</si>
  <si>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</si>
  <si>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</si>
  <si>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</si>
  <si>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</si>
  <si>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</si>
  <si>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</si>
  <si>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</si>
  <si>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</si>
  <si>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</si>
  <si>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</si>
  <si>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</si>
  <si>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</si>
  <si>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</si>
  <si>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</si>
  <si>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</si>
  <si>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</si>
  <si>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</si>
  <si>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</si>
  <si>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</si>
  <si>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</si>
  <si>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</si>
  <si>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</si>
  <si>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</si>
  <si>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</si>
  <si>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</si>
  <si>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</si>
  <si>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</si>
  <si>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</si>
  <si>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</si>
  <si>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</si>
  <si>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</si>
  <si>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</si>
  <si>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</si>
  <si>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</si>
  <si>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</si>
  <si>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</si>
  <si>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</si>
  <si>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</si>
  <si>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</si>
  <si>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</si>
  <si>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</si>
  <si>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</si>
  <si>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</si>
  <si>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</si>
  <si>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</si>
  <si>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</si>
  <si>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</si>
  <si>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</si>
  <si>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</si>
  <si>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</si>
  <si>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</si>
  <si>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</si>
  <si>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</si>
  <si>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</si>
  <si>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</si>
  <si>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</si>
  <si>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</si>
  <si>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</si>
  <si>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</si>
  <si>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</si>
  <si>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</si>
  <si>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</si>
  <si>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</si>
  <si>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</si>
  <si>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</si>
  <si>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</si>
  <si>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</si>
  <si>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</si>
  <si>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</si>
  <si>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</si>
  <si>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</si>
  <si>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</si>
  <si>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</si>
  <si>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</si>
  <si>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</si>
  <si>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</si>
  <si>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</si>
  <si>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</si>
  <si>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</si>
  <si>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</si>
  <si>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</si>
  <si>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</si>
  <si>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</si>
  <si>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</si>
  <si>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</si>
  <si>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</si>
  <si>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</si>
  <si>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</si>
  <si>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</si>
  <si>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</si>
  <si>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</si>
  <si>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</si>
  <si>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</si>
  <si>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</si>
  <si>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</si>
  <si>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</si>
  <si>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</si>
  <si>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</si>
  <si>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</si>
  <si>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</si>
  <si>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</si>
  <si>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</si>
  <si>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</si>
  <si>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</si>
  <si>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</si>
  <si>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</si>
  <si>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</si>
  <si>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</si>
  <si>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</si>
  <si>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</si>
  <si>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</si>
  <si>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</si>
  <si>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</si>
  <si>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</si>
  <si>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</si>
  <si>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</si>
  <si>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</si>
  <si>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</si>
  <si>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</si>
  <si>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</si>
  <si>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</si>
  <si>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</si>
  <si>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</si>
  <si>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</si>
  <si>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</si>
  <si>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</si>
  <si>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</si>
  <si>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</si>
  <si>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</si>
  <si>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</si>
  <si>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</si>
  <si>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</si>
  <si>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</si>
  <si>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</si>
  <si>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</si>
  <si>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</si>
  <si>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</si>
  <si>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</si>
  <si>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</si>
  <si>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</si>
  <si>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</si>
  <si>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</si>
  <si>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</si>
  <si>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</si>
  <si>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</si>
  <si>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</si>
  <si>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</si>
  <si>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</si>
  <si>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</si>
  <si>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</si>
  <si>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</si>
  <si>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</si>
  <si>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</si>
  <si>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</si>
  <si>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</si>
  <si>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</si>
  <si>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</si>
  <si>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</si>
  <si>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</si>
  <si>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</si>
  <si>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</si>
  <si>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</si>
  <si>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</si>
  <si>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</si>
  <si>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</si>
  <si>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</si>
  <si>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</si>
  <si>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</si>
  <si>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</si>
  <si>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</si>
  <si>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</si>
  <si>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</si>
  <si>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</si>
  <si>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</si>
  <si>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</si>
  <si>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</si>
  <si>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</si>
  <si>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</si>
  <si>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</si>
  <si>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</si>
  <si>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</si>
  <si>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</si>
  <si>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</si>
  <si>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</si>
  <si>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</si>
  <si>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</si>
  <si>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</si>
  <si>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</si>
  <si>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</si>
  <si>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</si>
  <si>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</si>
  <si>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</si>
  <si>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</si>
  <si>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</si>
  <si>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</si>
  <si>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</si>
  <si>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</si>
  <si>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</si>
  <si>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</si>
  <si>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</si>
  <si>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</si>
  <si>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</si>
  <si>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</si>
  <si>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</si>
  <si>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</si>
  <si>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</si>
  <si>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</si>
  <si>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</si>
  <si>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</si>
  <si>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</si>
  <si>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</si>
  <si>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</si>
  <si>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</si>
  <si>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</si>
  <si>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</si>
  <si>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</si>
  <si>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</si>
  <si>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</si>
  <si>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</si>
  <si>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</si>
  <si>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</si>
  <si>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</si>
  <si>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</si>
  <si>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</si>
  <si>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</si>
  <si>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</si>
  <si>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</si>
  <si>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</si>
  <si>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</si>
  <si>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</si>
  <si>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</si>
  <si>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</si>
  <si>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</si>
  <si>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</si>
  <si>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</si>
  <si>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</si>
  <si>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</si>
  <si>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</si>
  <si>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</si>
  <si>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</si>
  <si>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</si>
  <si>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</si>
  <si>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</si>
  <si>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</si>
  <si>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</si>
  <si>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</si>
  <si>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</si>
  <si>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</si>
  <si>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</si>
  <si>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</si>
  <si>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</si>
  <si>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</si>
  <si>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</si>
  <si>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</si>
  <si>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</si>
  <si>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</si>
  <si>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</si>
  <si>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</si>
  <si>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</si>
  <si>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</si>
  <si>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</si>
  <si>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</si>
  <si>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</si>
  <si>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</si>
  <si>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</si>
  <si>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</si>
  <si>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</si>
  <si>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</si>
  <si>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</si>
  <si>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</si>
  <si>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</si>
  <si>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</si>
  <si>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</si>
  <si>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</si>
  <si>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</si>
  <si>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</si>
  <si>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</si>
  <si>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</si>
  <si>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</si>
  <si>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</si>
  <si>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</si>
  <si>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</si>
  <si>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</si>
  <si>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</si>
  <si>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</si>
  <si>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</si>
  <si>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</si>
  <si>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</si>
  <si>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</si>
  <si>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</si>
  <si>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</si>
  <si>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</si>
  <si>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</si>
  <si>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</si>
  <si>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</si>
  <si>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</si>
  <si>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</si>
  <si>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</si>
  <si>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</si>
  <si>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</si>
  <si>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</si>
  <si>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</si>
  <si>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</si>
  <si>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</si>
  <si>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</si>
  <si>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</si>
  <si>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</si>
  <si>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</si>
  <si>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</si>
  <si>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</si>
  <si>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</si>
  <si>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</si>
  <si>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</si>
  <si>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</si>
  <si>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</si>
  <si>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</si>
  <si>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</si>
  <si>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</si>
  <si>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</si>
  <si>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</si>
  <si>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</si>
  <si>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</si>
  <si>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</si>
  <si>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</si>
  <si>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</si>
  <si>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</si>
  <si>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</si>
  <si>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</si>
  <si>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</si>
  <si>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</si>
  <si>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</si>
  <si>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</si>
  <si>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</si>
  <si>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</si>
  <si>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</si>
  <si>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</si>
  <si>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</si>
  <si>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</si>
  <si>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</si>
  <si>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</si>
  <si>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</si>
  <si>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</si>
  <si>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</si>
  <si>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</si>
  <si>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</si>
  <si>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</si>
  <si>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</si>
  <si>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</si>
  <si>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</si>
  <si>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</si>
  <si>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</si>
  <si>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</si>
  <si>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</si>
  <si>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</si>
  <si>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</si>
  <si>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</si>
  <si>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</si>
  <si>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</si>
  <si>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</si>
  <si>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</si>
  <si>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</si>
  <si>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</si>
  <si>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</si>
  <si>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</si>
  <si>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</si>
  <si>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</si>
  <si>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</si>
  <si>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</si>
  <si>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</si>
  <si>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</si>
  <si>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</si>
  <si>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</si>
  <si>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</si>
  <si>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</si>
  <si>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</si>
  <si>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</si>
  <si>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</si>
  <si>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</si>
  <si>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</si>
  <si>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</si>
  <si>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</si>
  <si>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</si>
  <si>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</si>
  <si>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</si>
  <si>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</si>
  <si>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</si>
  <si>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</si>
  <si>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</si>
  <si>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</si>
  <si>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</si>
  <si>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</si>
  <si>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</si>
  <si>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</si>
  <si>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</si>
  <si>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</si>
  <si>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</si>
  <si>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</si>
  <si>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</si>
  <si>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</si>
  <si>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</si>
  <si>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</si>
  <si>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</si>
  <si>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</si>
  <si>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</si>
  <si>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</si>
  <si>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</si>
  <si>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</si>
  <si>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</si>
  <si>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</si>
  <si>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</si>
  <si>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</si>
  <si>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</si>
  <si>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</si>
  <si>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</si>
  <si>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</si>
  <si>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</si>
  <si>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</si>
  <si>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</si>
  <si>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</si>
  <si>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</si>
  <si>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</si>
  <si>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</si>
  <si>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</si>
  <si>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</si>
  <si>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</si>
  <si>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</si>
  <si>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</si>
  <si>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</si>
  <si>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</si>
  <si>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</si>
  <si>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</si>
  <si>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</si>
  <si>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</si>
  <si>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</si>
  <si>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</si>
  <si>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</si>
  <si>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</si>
  <si>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</si>
  <si>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</si>
  <si>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</si>
  <si>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</si>
  <si>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</si>
  <si>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</si>
  <si>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</si>
  <si>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</si>
  <si>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</si>
  <si>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</si>
  <si>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</si>
  <si>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</si>
  <si>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</si>
  <si>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</si>
  <si>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</si>
  <si>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</si>
  <si>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</si>
  <si>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</si>
  <si>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</si>
  <si>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</si>
  <si>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</si>
  <si>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</si>
  <si>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</si>
  <si>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</si>
  <si>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</si>
  <si>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</si>
  <si>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</si>
  <si>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</si>
  <si>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</si>
  <si>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</si>
  <si>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</si>
  <si>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</si>
  <si>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</si>
  <si>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</si>
  <si>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</si>
  <si>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</si>
  <si>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</si>
  <si>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</si>
  <si>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</si>
  <si>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</si>
  <si>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</si>
  <si>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</si>
  <si>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</si>
  <si>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</si>
  <si>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</si>
  <si>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</si>
  <si>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</si>
  <si>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</si>
  <si>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</si>
  <si>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</si>
  <si>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</si>
  <si>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</si>
  <si>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</si>
  <si>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</si>
  <si>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</si>
  <si>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</si>
  <si>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</si>
  <si>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</si>
  <si>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</si>
  <si>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</si>
  <si>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</si>
  <si>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</si>
  <si>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</si>
  <si>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</si>
  <si>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</si>
  <si>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</si>
  <si>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</si>
  <si>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</si>
  <si>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</si>
  <si>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</si>
  <si>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</si>
  <si>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</si>
  <si>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</si>
  <si>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</si>
  <si>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</si>
  <si>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</si>
  <si>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</si>
  <si>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</si>
  <si>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</si>
  <si>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</si>
  <si>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</si>
  <si>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</si>
  <si>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</si>
  <si>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</si>
  <si>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</si>
  <si>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</si>
  <si>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</si>
  <si>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</si>
  <si>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</si>
  <si>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</si>
  <si>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</si>
  <si>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</si>
  <si>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</si>
  <si>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</si>
  <si>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</si>
  <si>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</si>
  <si>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</si>
  <si>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</si>
  <si>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</si>
  <si>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</si>
  <si>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</si>
  <si>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</si>
  <si>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</si>
  <si>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</si>
  <si>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</si>
  <si>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</si>
  <si>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</si>
  <si>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</si>
  <si>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</si>
  <si>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</si>
  <si>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</si>
  <si>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</si>
  <si>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</si>
  <si>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</si>
  <si>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</si>
  <si>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</si>
  <si>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</si>
  <si>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</si>
  <si>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</si>
  <si>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</si>
  <si>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</si>
  <si>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</si>
  <si>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</si>
  <si>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</si>
  <si>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</si>
  <si>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</si>
  <si>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</si>
  <si>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</si>
  <si>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</si>
  <si>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</si>
  <si>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</si>
  <si>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</si>
  <si>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</si>
  <si>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</si>
  <si>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</si>
  <si>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</si>
  <si>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</si>
  <si>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</si>
  <si>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</si>
  <si>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</si>
  <si>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</si>
  <si>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</si>
  <si>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</si>
  <si>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</si>
  <si>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</si>
  <si>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</si>
  <si>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</si>
  <si>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</si>
  <si>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</si>
  <si>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</si>
  <si>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</si>
  <si>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</si>
  <si>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</si>
  <si>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</si>
  <si>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</si>
  <si>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</si>
  <si>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</si>
  <si>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</si>
  <si>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</si>
  <si>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</si>
  <si>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</si>
  <si>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</si>
  <si>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</si>
  <si>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</si>
  <si>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</si>
  <si>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</si>
  <si>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</si>
  <si>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</si>
  <si>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</si>
  <si>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</si>
  <si>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</si>
  <si>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</si>
  <si>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</si>
  <si>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</si>
  <si>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</si>
  <si>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</si>
  <si>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</si>
  <si>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</si>
  <si>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</si>
  <si>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</si>
  <si>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</si>
  <si>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</si>
  <si>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</si>
  <si>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</si>
  <si>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</si>
  <si>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</si>
  <si>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</si>
  <si>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</si>
  <si>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</si>
  <si>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</si>
  <si>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</si>
  <si>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</si>
  <si>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</si>
  <si>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</si>
  <si>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</si>
  <si>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</si>
  <si>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</si>
  <si>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</si>
  <si>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</si>
  <si>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</si>
  <si>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</si>
  <si>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</si>
  <si>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</si>
  <si>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</si>
  <si>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</si>
  <si>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</si>
  <si>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</si>
  <si>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</si>
  <si>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</si>
  <si>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</si>
  <si>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</si>
  <si>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</si>
  <si>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</si>
  <si>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</si>
  <si>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</si>
  <si>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</si>
  <si>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</si>
  <si>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</si>
  <si>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</si>
  <si>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</si>
  <si>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</si>
  <si>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</si>
  <si>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</si>
  <si>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</si>
  <si>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</si>
  <si>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</si>
  <si>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</si>
  <si>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</si>
  <si>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</si>
  <si>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</si>
  <si>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</si>
  <si>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</si>
  <si>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</si>
  <si>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</si>
  <si>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</si>
  <si>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</si>
  <si>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</si>
  <si>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</si>
  <si>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</si>
  <si>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</si>
  <si>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</si>
  <si>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</si>
  <si>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</si>
  <si>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</si>
  <si>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</si>
  <si>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</si>
  <si>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</si>
  <si>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</si>
  <si>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</si>
  <si>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</si>
  <si>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</si>
  <si>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</si>
  <si>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</si>
  <si>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</si>
  <si>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</si>
  <si>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</si>
  <si>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</si>
  <si>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</si>
  <si>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</si>
  <si>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</si>
  <si>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</si>
  <si>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</si>
  <si>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</si>
  <si>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</si>
  <si>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</si>
  <si>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</si>
  <si>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</si>
  <si>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</si>
  <si>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</si>
  <si>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</si>
  <si>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</si>
  <si>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</si>
  <si>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</si>
  <si>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</si>
  <si>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</si>
  <si>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</si>
  <si>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</si>
  <si>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</si>
  <si>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</si>
  <si>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</si>
  <si>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</si>
  <si>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</si>
  <si>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</si>
  <si>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</si>
  <si>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</si>
  <si>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</si>
  <si>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</si>
  <si>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</si>
  <si>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</si>
  <si>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</si>
  <si>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</si>
  <si>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</si>
  <si>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</si>
  <si>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</si>
  <si>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</si>
  <si>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</si>
  <si>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</si>
  <si>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</si>
  <si>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</si>
  <si>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</si>
  <si>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</si>
  <si>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</si>
  <si>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</si>
  <si>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</si>
  <si>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</si>
  <si>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</si>
  <si>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</si>
  <si>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</si>
  <si>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</si>
  <si>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</si>
  <si>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</si>
  <si>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</si>
  <si>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</si>
  <si>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</si>
  <si>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</si>
  <si>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</si>
  <si>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</si>
  <si>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</si>
  <si>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</si>
  <si>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</si>
  <si>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</si>
  <si>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</si>
  <si>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</si>
  <si>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</si>
  <si>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</si>
  <si>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</si>
  <si>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</si>
  <si>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</si>
  <si>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</si>
  <si>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</si>
  <si>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</si>
  <si>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</si>
  <si>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</si>
  <si>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</si>
  <si>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</si>
  <si>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</si>
  <si>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</si>
  <si>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</si>
  <si>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</si>
  <si>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</si>
  <si>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</si>
  <si>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</si>
  <si>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</si>
  <si>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</si>
  <si>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</si>
  <si>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</si>
  <si>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</si>
  <si>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</si>
  <si>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</si>
  <si>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</si>
  <si>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</si>
  <si>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</si>
  <si>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</si>
  <si>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</si>
  <si>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</si>
  <si>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</si>
  <si>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</si>
  <si>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</si>
  <si>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</si>
  <si>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</si>
  <si>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</si>
  <si>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</si>
  <si>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</si>
  <si>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</si>
  <si>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</si>
  <si>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</si>
  <si>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</si>
  <si>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</si>
  <si>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</si>
  <si>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</si>
  <si>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</si>
  <si>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</si>
  <si>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</si>
  <si>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</si>
  <si>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</si>
  <si>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</si>
  <si>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</si>
  <si>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</si>
  <si>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</si>
  <si>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</si>
  <si>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</si>
  <si>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</si>
  <si>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</si>
  <si>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</si>
  <si>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</si>
  <si>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</si>
  <si>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</si>
  <si>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</si>
  <si>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</si>
  <si>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</si>
  <si>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</si>
  <si>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</si>
  <si>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</si>
  <si>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</si>
  <si>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</si>
  <si>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</si>
  <si>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</si>
  <si>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</si>
  <si>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</si>
  <si>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</si>
  <si>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</si>
  <si>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</si>
  <si>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</si>
  <si>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</si>
  <si>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</si>
  <si>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</si>
  <si>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</si>
  <si>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</si>
  <si>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</si>
  <si>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</si>
  <si>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</si>
  <si>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</si>
  <si>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</si>
  <si>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</si>
  <si>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</si>
  <si>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</si>
  <si>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</si>
  <si>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</si>
  <si>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</si>
  <si>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</si>
  <si>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</si>
  <si>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</si>
  <si>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</si>
  <si>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</si>
  <si>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</si>
  <si>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</si>
  <si>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</si>
  <si>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</si>
  <si>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</si>
  <si>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</si>
  <si>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</si>
  <si>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</si>
  <si>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</si>
  <si>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</si>
  <si>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</si>
  <si>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</si>
  <si>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</si>
  <si>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</si>
  <si>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</si>
  <si>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</si>
  <si>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</si>
  <si>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</si>
  <si>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</si>
  <si>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</si>
  <si>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</si>
  <si>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</si>
  <si>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</si>
  <si>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</si>
  <si>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</si>
  <si>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</si>
  <si>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</si>
  <si>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</si>
  <si>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</si>
  <si>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</si>
  <si>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</si>
  <si>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</si>
  <si>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</si>
  <si>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</si>
  <si>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</si>
  <si>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</si>
  <si>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</si>
  <si>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</si>
  <si>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</si>
  <si>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</si>
  <si>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</si>
  <si>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</si>
  <si>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</si>
  <si>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</si>
  <si>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</si>
  <si>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</si>
  <si>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</si>
  <si>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</si>
  <si>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</si>
  <si>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</si>
  <si>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</si>
  <si>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</si>
  <si>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</si>
  <si>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</si>
  <si>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</si>
  <si>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</si>
  <si>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</si>
  <si>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</si>
  <si>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</si>
  <si>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</si>
  <si>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</si>
  <si>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</si>
  <si>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</si>
  <si>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</si>
  <si>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</si>
  <si>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</si>
  <si>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</si>
  <si>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</si>
  <si>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</si>
  <si>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</si>
  <si>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</si>
  <si>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</si>
  <si>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</si>
  <si>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</si>
  <si>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</si>
  <si>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</si>
  <si>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</si>
  <si>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</si>
  <si>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</si>
  <si>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</si>
  <si>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</si>
  <si>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</si>
  <si>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</si>
  <si>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</si>
  <si>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</si>
  <si>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</si>
  <si>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</si>
  <si>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</si>
  <si>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</si>
  <si>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</si>
  <si>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</si>
  <si>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</si>
  <si>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</si>
  <si>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</si>
  <si>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</si>
  <si>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</si>
  <si>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</si>
  <si>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</si>
  <si>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</si>
  <si>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</si>
  <si>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</si>
  <si>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</si>
  <si>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</si>
  <si>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</si>
  <si>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</si>
  <si>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</si>
  <si>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</si>
  <si>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</si>
  <si>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</si>
  <si>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</si>
  <si>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</si>
  <si>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</si>
  <si>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</si>
  <si>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</si>
  <si>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</si>
  <si>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</si>
  <si>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</si>
  <si>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</si>
  <si>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</si>
  <si>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</si>
  <si>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</si>
  <si>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</si>
  <si>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</si>
  <si>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</si>
  <si>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</si>
  <si>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</si>
  <si>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</si>
  <si>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</si>
  <si>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</si>
  <si>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</si>
  <si>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</si>
  <si>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</si>
  <si>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</si>
  <si>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</si>
  <si>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</si>
  <si>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</si>
  <si>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</si>
  <si>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</si>
  <si>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</si>
  <si>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</si>
  <si>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</si>
  <si>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</si>
  <si>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</si>
  <si>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</si>
  <si>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</si>
  <si>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</si>
  <si>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</si>
  <si>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</si>
  <si>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</si>
  <si>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</si>
  <si>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</si>
  <si>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</si>
  <si>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</si>
  <si>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</si>
  <si>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</si>
  <si>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</si>
  <si>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</si>
  <si>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</si>
  <si>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</si>
  <si>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</si>
  <si>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</si>
  <si>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</si>
  <si>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</si>
  <si>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</si>
  <si>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</si>
  <si>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</si>
  <si>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</si>
  <si>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</si>
  <si>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</si>
  <si>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</si>
  <si>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</si>
  <si>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</si>
  <si>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</si>
  <si>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</si>
  <si>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</si>
  <si>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</si>
  <si>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</si>
  <si>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</si>
  <si>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</si>
  <si>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</si>
  <si>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</si>
  <si>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</si>
  <si>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</si>
  <si>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</si>
  <si>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</si>
  <si>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</si>
  <si>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</si>
  <si>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</si>
  <si>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</si>
  <si>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</si>
  <si>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</si>
  <si>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</si>
  <si>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</si>
  <si>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</si>
  <si>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</si>
  <si>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</si>
  <si>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</si>
  <si>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</si>
  <si>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</si>
  <si>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</si>
  <si>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</si>
  <si>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</si>
  <si>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</si>
  <si>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</si>
  <si>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</si>
  <si>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</si>
  <si>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</si>
  <si>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</si>
  <si>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</si>
  <si>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</si>
  <si>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</si>
  <si>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</si>
  <si>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</si>
  <si>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</si>
  <si>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</si>
  <si>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</si>
  <si>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</si>
  <si>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</si>
  <si>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</si>
  <si>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</si>
  <si>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</si>
  <si>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</si>
  <si>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</si>
  <si>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</si>
  <si>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</si>
  <si>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</si>
  <si>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</si>
  <si>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</si>
  <si>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</si>
  <si>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</si>
  <si>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</si>
  <si>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</si>
  <si>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</si>
  <si>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</si>
  <si>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</si>
  <si>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</si>
  <si>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</si>
  <si>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</si>
  <si>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</si>
  <si>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</si>
  <si>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</si>
  <si>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</si>
  <si>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</si>
  <si>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</si>
  <si>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</si>
  <si>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</si>
  <si>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</si>
  <si>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</si>
  <si>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</si>
  <si>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</si>
  <si>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</si>
  <si>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</si>
  <si>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</si>
  <si>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</si>
  <si>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</si>
  <si>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</si>
  <si>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</si>
  <si>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</si>
  <si>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</si>
  <si>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</si>
  <si>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</si>
  <si>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</si>
  <si>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</si>
  <si>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</si>
  <si>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</si>
  <si>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</si>
  <si>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</si>
  <si>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</si>
  <si>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</si>
  <si>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</si>
  <si>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</si>
  <si>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</si>
  <si>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</si>
  <si>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</si>
  <si>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</si>
  <si>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</si>
  <si>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</si>
  <si>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</si>
  <si>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</si>
  <si>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</si>
  <si>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</si>
  <si>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</si>
  <si>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</si>
  <si>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</si>
  <si>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</si>
  <si>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</si>
  <si>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</si>
  <si>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</si>
  <si>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</si>
  <si>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</si>
  <si>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</si>
  <si>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</si>
  <si>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</si>
  <si>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</si>
  <si>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</si>
  <si>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</si>
  <si>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</si>
  <si>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</si>
  <si>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</si>
  <si>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</si>
  <si>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</si>
  <si>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</si>
  <si>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</si>
  <si>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</si>
  <si>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</si>
  <si>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</si>
  <si>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</si>
  <si>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</si>
  <si>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</si>
  <si>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</si>
  <si>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</si>
  <si>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</si>
  <si>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</si>
  <si>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</si>
  <si>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</si>
  <si>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</si>
  <si>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</si>
  <si>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</si>
  <si>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</si>
  <si>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</si>
  <si>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</si>
  <si>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</si>
  <si>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</si>
  <si>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</si>
  <si>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</si>
  <si>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</si>
  <si>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</si>
  <si>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</si>
  <si>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</si>
  <si>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</si>
  <si>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</si>
  <si>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</si>
  <si>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</si>
  <si>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</si>
  <si>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</si>
  <si>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</si>
  <si>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</si>
  <si>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</si>
  <si>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</si>
  <si>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</si>
  <si>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</si>
  <si>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</si>
  <si>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</si>
  <si>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</si>
  <si>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</si>
  <si>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</si>
  <si>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</si>
  <si>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</si>
  <si>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</si>
  <si>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</si>
  <si>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</si>
  <si>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</si>
  <si>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</si>
  <si>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</si>
  <si>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</si>
  <si>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</si>
  <si>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</si>
  <si>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</si>
  <si>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</si>
  <si>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</si>
  <si>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</si>
  <si>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</si>
  <si>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</si>
  <si>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</si>
  <si>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</si>
  <si>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</si>
  <si>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</si>
  <si>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</si>
  <si>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</si>
  <si>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</si>
  <si>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</si>
  <si>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</si>
  <si>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</si>
  <si>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</si>
  <si>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</si>
  <si>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</si>
  <si>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</si>
  <si>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</si>
  <si>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</si>
  <si>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</si>
  <si>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</si>
  <si>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</si>
  <si>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</si>
  <si>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</si>
  <si>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</si>
  <si>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</si>
  <si>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</si>
  <si>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</si>
  <si>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</si>
  <si>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</si>
  <si>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</si>
  <si>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</si>
  <si>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</si>
  <si>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</si>
  <si>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</si>
  <si>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</si>
  <si>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</si>
  <si>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</si>
  <si>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</si>
  <si>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</si>
  <si>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</si>
  <si>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</si>
  <si>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</si>
  <si>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</si>
  <si>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</si>
  <si>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</si>
  <si>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</si>
  <si>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</si>
  <si>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</si>
  <si>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</si>
  <si>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</si>
  <si>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</si>
  <si>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</si>
  <si>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</si>
  <si>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</si>
  <si>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</si>
  <si>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</si>
  <si>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</si>
  <si>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</si>
  <si>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</si>
  <si>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</si>
  <si>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</si>
  <si>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</si>
  <si>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</si>
  <si>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</si>
  <si>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</si>
  <si>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</si>
  <si>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</si>
  <si>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</si>
  <si>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</si>
  <si>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</si>
  <si>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</si>
  <si>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</si>
  <si>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</si>
  <si>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</si>
  <si>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</si>
  <si>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</si>
  <si>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</si>
  <si>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</si>
  <si>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</si>
  <si>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</si>
  <si>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</si>
  <si>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</si>
  <si>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</si>
  <si>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</si>
  <si>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</si>
  <si>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</si>
  <si>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</si>
  <si>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</si>
  <si>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</si>
  <si>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</si>
  <si>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</si>
  <si>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</si>
  <si>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</si>
  <si>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</si>
  <si>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</si>
  <si>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</si>
  <si>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</si>
  <si>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</si>
  <si>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</si>
  <si>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</si>
  <si>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</si>
  <si>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</si>
  <si>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</si>
  <si>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</si>
  <si>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</si>
  <si>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</si>
  <si>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</si>
  <si>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</si>
  <si>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</si>
  <si>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</si>
  <si>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</si>
  <si>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</si>
  <si>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</si>
  <si>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</si>
  <si>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</si>
  <si>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</si>
  <si>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</si>
  <si>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</si>
  <si>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</si>
  <si>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</si>
  <si>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</si>
  <si>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</si>
  <si>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</si>
  <si>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</si>
  <si>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</si>
  <si>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</si>
  <si>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</si>
  <si>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</si>
  <si>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</si>
  <si>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</si>
  <si>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</si>
  <si>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</si>
  <si>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</si>
  <si>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</si>
  <si>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</si>
  <si>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</si>
  <si>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</si>
  <si>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</si>
  <si>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</si>
  <si>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</si>
  <si>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</si>
  <si>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</si>
  <si>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</si>
  <si>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</si>
  <si>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</si>
  <si>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</si>
  <si>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</si>
  <si>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</si>
  <si>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</si>
  <si>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</si>
  <si>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</si>
  <si>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</si>
  <si>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</si>
  <si>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</si>
  <si>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</si>
  <si>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</si>
  <si>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</si>
  <si>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</si>
  <si>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</si>
  <si>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</si>
  <si>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</si>
  <si>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</si>
  <si>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</si>
  <si>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</si>
  <si>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</si>
  <si>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</si>
  <si>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</si>
  <si>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</si>
  <si>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</si>
  <si>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</si>
  <si>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</si>
  <si>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</si>
  <si>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</si>
  <si>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</si>
  <si>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</si>
  <si>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</si>
  <si>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</si>
  <si>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</si>
  <si>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</si>
  <si>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</si>
  <si>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</si>
  <si>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</si>
  <si>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</si>
  <si>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</si>
  <si>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</si>
  <si>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</si>
  <si>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</si>
  <si>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</si>
  <si>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</si>
  <si>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</si>
  <si>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</si>
  <si>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</si>
  <si>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</si>
  <si>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</si>
  <si>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</si>
  <si>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</si>
  <si>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</si>
  <si>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</si>
  <si>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</si>
  <si>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</si>
  <si>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</si>
  <si>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</si>
  <si>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</si>
  <si>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</si>
  <si>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</si>
  <si>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</si>
  <si>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</si>
  <si>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</si>
  <si>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</si>
  <si>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</si>
  <si>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</si>
  <si>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</si>
  <si>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</si>
  <si>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</si>
  <si>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</si>
  <si>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</si>
  <si>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</si>
  <si>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</si>
  <si>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</si>
  <si>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</si>
  <si>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</si>
  <si>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</si>
  <si>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</si>
  <si>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</si>
  <si>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</si>
  <si>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</si>
  <si>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</si>
  <si>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</si>
  <si>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</si>
  <si>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</si>
  <si>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</si>
  <si>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</si>
  <si>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</si>
  <si>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</si>
  <si>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</si>
  <si>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</si>
  <si>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</si>
  <si>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</si>
  <si>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</si>
  <si>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</si>
  <si>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</si>
  <si>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</si>
  <si>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</si>
  <si>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</si>
  <si>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</si>
  <si>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</si>
  <si>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</si>
  <si>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</si>
  <si>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</si>
  <si>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</si>
  <si>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</si>
  <si>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</si>
  <si>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</si>
  <si>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</si>
  <si>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</si>
  <si>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</si>
  <si>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</si>
  <si>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</si>
  <si>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</si>
  <si>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</si>
  <si>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</si>
  <si>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</si>
  <si>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</si>
  <si>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</si>
  <si>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</si>
  <si>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</si>
  <si>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</si>
  <si>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</si>
  <si>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</si>
  <si>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</si>
  <si>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</si>
  <si>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</si>
  <si>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</si>
  <si>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</si>
  <si>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</si>
  <si>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</si>
  <si>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</si>
  <si>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</si>
  <si>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</si>
  <si>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</si>
  <si>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</si>
  <si>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</si>
  <si>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</si>
  <si>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</si>
  <si>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</si>
  <si>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</si>
  <si>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</si>
  <si>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</si>
  <si>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</si>
  <si>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</si>
  <si>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</si>
  <si>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</si>
  <si>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</si>
  <si>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</si>
  <si>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</si>
  <si>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</si>
  <si>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</si>
  <si>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</si>
  <si>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</si>
  <si>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</si>
  <si>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</si>
  <si>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</si>
  <si>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</si>
  <si>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</si>
  <si>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</si>
  <si>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</si>
  <si>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</si>
  <si>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</si>
  <si>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</si>
  <si>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</si>
  <si>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</si>
  <si>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</si>
  <si>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</si>
  <si>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</si>
  <si>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</si>
  <si>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</si>
  <si>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</si>
  <si>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</si>
  <si>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</si>
  <si>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</si>
  <si>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</si>
  <si>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</si>
  <si>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</si>
  <si>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</si>
  <si>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</si>
  <si>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</si>
  <si>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</si>
  <si>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</si>
  <si>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</si>
  <si>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</si>
  <si>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</si>
  <si>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</si>
  <si>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</si>
  <si>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</si>
  <si>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</si>
  <si>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</si>
  <si>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</si>
  <si>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</si>
  <si>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</si>
  <si>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</si>
  <si>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</si>
  <si>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</si>
  <si>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</si>
  <si>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</si>
  <si>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</si>
  <si>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</si>
  <si>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</si>
  <si>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</si>
  <si>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</si>
  <si>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</si>
  <si>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</si>
  <si>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</si>
  <si>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</si>
  <si>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</si>
  <si>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</si>
  <si>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</si>
  <si>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</si>
  <si>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</si>
  <si>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</si>
  <si>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</si>
  <si>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</si>
  <si>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</si>
  <si>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</si>
  <si>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</si>
  <si>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</si>
  <si>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</si>
  <si>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</si>
  <si>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</si>
  <si>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</si>
  <si>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</si>
  <si>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</si>
  <si>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</si>
  <si>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</si>
  <si>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</si>
  <si>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</si>
  <si>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</si>
  <si>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</si>
  <si>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</si>
  <si>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</si>
  <si>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</si>
  <si>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</si>
  <si>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</si>
  <si>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</si>
  <si>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</si>
  <si>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</si>
  <si>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</si>
  <si>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</si>
  <si>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</si>
  <si>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</si>
  <si>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</si>
  <si>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</si>
  <si>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</si>
  <si>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</si>
  <si>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</si>
  <si>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</si>
  <si>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</si>
  <si>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</si>
  <si>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</si>
  <si>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</si>
  <si>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</si>
  <si>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</si>
  <si>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</si>
  <si>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</si>
  <si>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</si>
  <si>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</si>
  <si>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</si>
  <si>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</si>
  <si>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</si>
  <si>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</si>
  <si>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</si>
  <si>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</si>
  <si>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</si>
  <si>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</si>
  <si>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</si>
  <si>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</si>
  <si>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</si>
  <si>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</si>
  <si>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</si>
  <si>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</si>
  <si>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</si>
  <si>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</si>
  <si>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</si>
  <si>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</si>
  <si>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</si>
  <si>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</si>
  <si>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</si>
  <si>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</si>
  <si>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</si>
  <si>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</si>
  <si>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</si>
  <si>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</si>
  <si>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</si>
  <si>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</si>
  <si>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</si>
  <si>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</si>
  <si>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</si>
  <si>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</si>
  <si>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</si>
  <si>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</si>
  <si>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</si>
  <si>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</si>
  <si>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</si>
  <si>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</si>
  <si>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</si>
  <si>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</si>
  <si>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</si>
  <si>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</si>
  <si>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</si>
  <si>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</si>
  <si>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</si>
  <si>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</si>
  <si>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</si>
  <si>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</si>
  <si>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</si>
  <si>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</si>
  <si>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</si>
  <si>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</si>
  <si>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</si>
  <si>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</si>
  <si>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</si>
  <si>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</si>
  <si>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</si>
  <si>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</si>
  <si>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</si>
  <si>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</si>
  <si>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</si>
  <si>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</si>
  <si>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</si>
  <si>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</si>
  <si>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</si>
  <si>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</si>
  <si>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</si>
  <si>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</si>
  <si>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</si>
  <si>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</si>
  <si>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</si>
  <si>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</si>
  <si>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</si>
  <si>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</si>
  <si>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</si>
  <si>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</si>
  <si>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</si>
  <si>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</si>
  <si>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</si>
  <si>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</si>
  <si>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</si>
  <si>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</si>
  <si>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</si>
  <si>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</si>
  <si>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</si>
  <si>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</si>
  <si>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</si>
  <si>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</si>
  <si>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</si>
  <si>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</si>
  <si>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</si>
  <si>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</si>
  <si>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</si>
  <si>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</si>
  <si>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</si>
  <si>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</si>
  <si>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</si>
  <si>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</si>
  <si>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</si>
  <si>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</si>
  <si>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</si>
  <si>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</si>
  <si>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</si>
  <si>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</si>
  <si>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</si>
  <si>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</si>
  <si>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</si>
  <si>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</si>
  <si>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</si>
  <si>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</si>
  <si>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</si>
  <si>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</si>
  <si>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</si>
  <si>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</si>
  <si>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</si>
  <si>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</si>
  <si>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</si>
  <si>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</si>
  <si>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</si>
  <si>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</si>
  <si>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</si>
  <si>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</si>
  <si>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</si>
  <si>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</si>
  <si>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</si>
  <si>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</si>
  <si>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</si>
  <si>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</si>
  <si>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</si>
  <si>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</si>
  <si>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</si>
  <si>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</si>
  <si>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</si>
  <si>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</si>
  <si>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</si>
  <si>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</si>
  <si>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</si>
  <si>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</si>
  <si>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</si>
  <si>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</si>
  <si>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</si>
  <si>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</si>
  <si>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</si>
  <si>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</si>
  <si>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</si>
  <si>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</si>
  <si>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</si>
  <si>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</si>
  <si>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</si>
  <si>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</si>
  <si>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</si>
  <si>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</si>
  <si>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</si>
  <si>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</si>
  <si>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</si>
  <si>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</si>
  <si>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</si>
  <si>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</si>
  <si>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</si>
  <si>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</si>
  <si>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</si>
  <si>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</si>
  <si>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</si>
  <si>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</si>
  <si>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</si>
  <si>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</si>
  <si>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</si>
  <si>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</si>
  <si>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</si>
  <si>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</si>
  <si>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</si>
  <si>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</si>
  <si>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</si>
  <si>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</si>
  <si>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</si>
  <si>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</si>
  <si>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</si>
  <si>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</si>
  <si>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</si>
  <si>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</si>
  <si>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</si>
  <si>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</si>
  <si>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</si>
  <si>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</si>
  <si>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</si>
  <si>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</si>
  <si>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</si>
  <si>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</si>
  <si>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</si>
  <si>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</si>
  <si>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</si>
  <si>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</si>
  <si>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</si>
  <si>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</si>
  <si>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</si>
  <si>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</si>
  <si>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</si>
  <si>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</si>
  <si>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</si>
  <si>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</si>
  <si>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</si>
  <si>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</si>
  <si>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</si>
  <si>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</si>
  <si>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</si>
  <si>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</si>
  <si>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</si>
  <si>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</si>
  <si>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</si>
  <si>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</si>
  <si>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</si>
  <si>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</si>
  <si>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</si>
  <si>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</si>
  <si>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</si>
  <si>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</si>
  <si>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</si>
  <si>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</si>
  <si>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</si>
  <si>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</si>
  <si>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</si>
  <si>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</si>
  <si>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</si>
  <si>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</si>
  <si>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</si>
  <si>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</si>
  <si>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</si>
  <si>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</si>
  <si>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</si>
  <si>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</si>
  <si>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</si>
  <si>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</si>
  <si>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</si>
  <si>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</si>
  <si>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</si>
  <si>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</si>
  <si>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</si>
  <si>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</si>
  <si>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</si>
  <si>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</si>
  <si>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</si>
  <si>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</si>
  <si>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</si>
  <si>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</si>
  <si>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</si>
  <si>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</si>
  <si>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</si>
  <si>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</si>
  <si>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</si>
  <si>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</si>
  <si>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</si>
  <si>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</si>
  <si>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</si>
  <si>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</si>
  <si>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</si>
  <si>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</si>
  <si>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</si>
  <si>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</si>
  <si>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</si>
  <si>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</si>
  <si>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</si>
  <si>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</si>
  <si>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</si>
  <si>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</si>
  <si>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</si>
  <si>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</si>
  <si>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</si>
  <si>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</si>
  <si>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</si>
  <si>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</si>
  <si>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</si>
  <si>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</si>
  <si>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</si>
  <si>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</si>
  <si>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</si>
  <si>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</si>
  <si>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</si>
  <si>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</si>
  <si>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</si>
  <si>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</si>
  <si>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</si>
  <si>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</si>
  <si>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</si>
  <si>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</si>
  <si>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</si>
  <si>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</si>
  <si>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</si>
  <si>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</si>
  <si>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</si>
  <si>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</si>
  <si>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</si>
  <si>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</si>
  <si>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</si>
  <si>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</si>
  <si>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</si>
  <si>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</si>
  <si>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</si>
  <si>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</si>
  <si>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</si>
  <si>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</si>
  <si>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</si>
  <si>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</si>
  <si>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</si>
  <si>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</si>
  <si>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</si>
  <si>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</si>
  <si>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</si>
  <si>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</si>
  <si>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</si>
  <si>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</si>
  <si>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</si>
  <si>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</si>
  <si>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</si>
  <si>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</si>
  <si>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</si>
  <si>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</si>
  <si>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</si>
  <si>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</si>
  <si>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</si>
  <si>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</si>
  <si>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</si>
  <si>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</si>
  <si>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</si>
  <si>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</si>
  <si>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</si>
  <si>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</si>
  <si>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</si>
  <si>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</si>
  <si>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</si>
  <si>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</si>
  <si>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</si>
  <si>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</si>
  <si>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</si>
  <si>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</si>
  <si>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</si>
  <si>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</si>
  <si>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</si>
  <si>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</si>
  <si>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</si>
  <si>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</si>
  <si>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</si>
  <si>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</si>
  <si>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</si>
  <si>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</si>
  <si>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</si>
  <si>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</si>
  <si>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</si>
  <si>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</si>
  <si>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</si>
  <si>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</si>
  <si>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</si>
  <si>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</si>
  <si>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</si>
  <si>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</si>
  <si>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</si>
  <si>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</si>
  <si>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</si>
  <si>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</si>
  <si>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</si>
  <si>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</si>
  <si>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</si>
  <si>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</si>
  <si>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</si>
  <si>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</si>
  <si>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</si>
  <si>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</si>
  <si>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</si>
  <si>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</si>
  <si>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</si>
  <si>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</si>
  <si>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</si>
  <si>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</si>
  <si>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</si>
  <si>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</si>
  <si>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</si>
  <si>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</si>
  <si>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</si>
  <si>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</si>
  <si>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</si>
  <si>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</si>
  <si>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</si>
  <si>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</si>
  <si>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</si>
  <si>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</si>
  <si>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</si>
  <si>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</si>
  <si>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</si>
  <si>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</si>
  <si>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</si>
  <si>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</si>
  <si>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</si>
  <si>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</si>
  <si>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</si>
  <si>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</si>
  <si>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</si>
  <si>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</si>
  <si>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</si>
  <si>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</si>
  <si>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</si>
  <si>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</si>
  <si>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</si>
  <si>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</si>
  <si>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</si>
  <si>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</si>
  <si>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</si>
  <si>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</si>
  <si>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</si>
  <si>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</si>
  <si>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</si>
  <si>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</si>
  <si>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</si>
  <si>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</si>
  <si>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</si>
  <si>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</si>
  <si>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</si>
  <si>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</si>
  <si>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</si>
  <si>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</si>
  <si>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</si>
  <si>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</si>
  <si>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</si>
  <si>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</si>
  <si>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</si>
  <si>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</si>
  <si>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</si>
  <si>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</si>
  <si>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</si>
  <si>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</si>
  <si>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</si>
  <si>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</si>
  <si>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</si>
  <si>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</si>
  <si>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</si>
  <si>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</si>
  <si>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</si>
  <si>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</si>
  <si>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</si>
  <si>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</si>
  <si>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</si>
  <si>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</si>
  <si>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</si>
  <si>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</si>
  <si>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</si>
  <si>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</si>
  <si>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</si>
  <si>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</si>
  <si>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</si>
  <si>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</si>
  <si>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</si>
  <si>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</si>
  <si>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</si>
  <si>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</si>
  <si>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</si>
  <si>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</si>
  <si>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</si>
  <si>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</si>
  <si>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</si>
  <si>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</si>
  <si>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</si>
  <si>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</si>
  <si>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</si>
  <si>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</si>
  <si>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</si>
  <si>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</si>
  <si>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</si>
  <si>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</si>
  <si>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</si>
  <si>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</si>
  <si>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</si>
  <si>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</si>
  <si>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</si>
  <si>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</si>
  <si>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</si>
  <si>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</si>
  <si>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</si>
  <si>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</si>
  <si>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</si>
  <si>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</si>
  <si>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</si>
  <si>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</si>
  <si>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</si>
  <si>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</si>
  <si>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</si>
  <si>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</si>
  <si>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</si>
  <si>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</si>
  <si>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</si>
  <si>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</si>
  <si>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</si>
  <si>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</si>
  <si>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</si>
  <si>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</si>
  <si>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</si>
  <si>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</si>
  <si>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</si>
  <si>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</si>
  <si>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</si>
  <si>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</si>
  <si>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</si>
  <si>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</si>
  <si>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</si>
  <si>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</si>
  <si>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</si>
  <si>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</si>
  <si>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</si>
  <si>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</si>
  <si>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</si>
  <si>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</si>
  <si>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</si>
  <si>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</si>
  <si>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</si>
  <si>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</si>
  <si>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</si>
  <si>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</si>
  <si>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</si>
  <si>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</si>
  <si>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</si>
  <si>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</si>
  <si>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</si>
  <si>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</si>
  <si>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</si>
  <si>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</si>
  <si>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</si>
  <si>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</si>
  <si>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</si>
  <si>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</si>
  <si>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</si>
  <si>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</si>
  <si>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</si>
  <si>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</si>
  <si>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</si>
  <si>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</si>
  <si>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</si>
  <si>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</si>
  <si>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</si>
  <si>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</si>
  <si>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</si>
  <si>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</si>
  <si>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</si>
  <si>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</si>
  <si>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</si>
  <si>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</si>
  <si>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</si>
  <si>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</si>
  <si>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</si>
  <si>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</si>
  <si>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</si>
  <si>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</si>
  <si>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</si>
  <si>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</si>
  <si>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</si>
  <si>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</si>
  <si>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</si>
  <si>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</si>
  <si>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</si>
  <si>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</si>
  <si>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</si>
  <si>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</si>
  <si>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</si>
  <si>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</si>
  <si>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</si>
  <si>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</si>
  <si>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</si>
  <si>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</si>
  <si>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</si>
  <si>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</si>
  <si>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</si>
  <si>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</si>
  <si>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</si>
  <si>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</si>
  <si>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</si>
  <si>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</si>
  <si>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</si>
  <si>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</si>
  <si>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</si>
  <si>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</si>
  <si>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</si>
  <si>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</si>
  <si>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</si>
  <si>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</si>
  <si>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</si>
  <si>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</si>
  <si>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</si>
  <si>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</si>
  <si>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</si>
  <si>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</si>
  <si>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</si>
  <si>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</si>
  <si>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</si>
  <si>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</si>
  <si>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</si>
  <si>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</si>
  <si>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</si>
  <si>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</si>
  <si>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</si>
  <si>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</si>
  <si>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</si>
  <si>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</si>
  <si>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</si>
  <si>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</si>
  <si>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</si>
  <si>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</si>
  <si>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</si>
  <si>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</si>
  <si>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</si>
  <si>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</si>
  <si>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</si>
  <si>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</si>
  <si>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</si>
  <si>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</si>
  <si>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</si>
  <si>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</si>
  <si>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</si>
  <si>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</si>
  <si>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</si>
  <si>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</si>
  <si>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</si>
  <si>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</si>
  <si>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</si>
  <si>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</si>
  <si>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</si>
  <si>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</si>
  <si>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</si>
  <si>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</si>
  <si>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</si>
  <si>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</si>
  <si>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</si>
  <si>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</si>
  <si>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</si>
  <si>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</si>
  <si>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</si>
  <si>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</si>
  <si>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</si>
  <si>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</si>
  <si>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</si>
  <si>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</si>
  <si>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</si>
  <si>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</si>
  <si>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</si>
  <si>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</si>
  <si>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</si>
  <si>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</si>
  <si>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</si>
  <si>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</si>
  <si>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</si>
  <si>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</si>
  <si>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</si>
  <si>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</si>
  <si>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</si>
  <si>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</si>
  <si>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</si>
  <si>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</si>
  <si>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</si>
  <si>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</si>
  <si>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</si>
  <si>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</si>
  <si>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</si>
  <si>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</si>
  <si>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</si>
  <si>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</si>
  <si>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</si>
  <si>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</si>
  <si>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</si>
  <si>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</si>
  <si>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</si>
  <si>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</si>
  <si>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</si>
  <si>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</si>
  <si>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</si>
  <si>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</si>
  <si>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</si>
  <si>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</si>
  <si>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</si>
  <si>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</si>
  <si>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</si>
  <si>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</si>
  <si>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</si>
  <si>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</si>
  <si>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</si>
  <si>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</si>
  <si>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</si>
  <si>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</si>
  <si>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</si>
  <si>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</si>
  <si>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</si>
  <si>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</si>
  <si>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</si>
  <si>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</si>
  <si>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</si>
  <si>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</si>
  <si>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</si>
  <si>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</si>
  <si>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</si>
  <si>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</si>
  <si>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</si>
  <si>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</si>
  <si>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</si>
  <si>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</si>
  <si>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</si>
  <si>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</si>
  <si>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</si>
  <si>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</si>
  <si>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</si>
  <si>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</si>
  <si>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</si>
  <si>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</si>
  <si>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</si>
  <si>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</si>
  <si>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</si>
  <si>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</si>
  <si>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</si>
  <si>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</si>
  <si>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</si>
  <si>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</si>
  <si>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</si>
  <si>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</si>
  <si>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</si>
  <si>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</si>
  <si>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</si>
  <si>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</si>
  <si>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</si>
  <si>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</si>
  <si>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</si>
  <si>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</si>
  <si>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</si>
  <si>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</si>
  <si>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</si>
  <si>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</si>
  <si>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</si>
  <si>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</si>
  <si>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</si>
  <si>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</si>
  <si>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</si>
  <si>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</si>
  <si>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</si>
  <si>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</si>
  <si>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</si>
  <si>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</si>
  <si>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</si>
  <si>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</si>
  <si>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</si>
  <si>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</si>
  <si>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</si>
  <si>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</si>
  <si>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</si>
  <si>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</si>
  <si>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</si>
  <si>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</si>
  <si>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</si>
  <si>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</si>
  <si>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</si>
  <si>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</si>
  <si>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</si>
  <si>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</si>
  <si>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</si>
  <si>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</si>
  <si>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</si>
  <si>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</si>
  <si>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</si>
  <si>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</si>
  <si>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</si>
  <si>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</si>
  <si>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</si>
  <si>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</si>
  <si>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</si>
  <si>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</si>
  <si>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</si>
  <si>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</si>
  <si>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</si>
  <si>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</si>
  <si>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</si>
  <si>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</si>
  <si>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</si>
  <si>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</si>
  <si>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</si>
  <si>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</si>
  <si>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</si>
  <si>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</si>
  <si>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</si>
  <si>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</si>
  <si>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</si>
  <si>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</si>
  <si>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</si>
  <si>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</si>
  <si>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</si>
  <si>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</si>
  <si>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</si>
  <si>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</si>
  <si>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</si>
  <si>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</si>
  <si>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</si>
  <si>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</si>
  <si>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</si>
  <si>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</si>
  <si>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</si>
  <si>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</si>
  <si>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</si>
  <si>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</si>
  <si>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</si>
  <si>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</si>
  <si>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</si>
  <si>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</si>
  <si>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</si>
  <si>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</si>
  <si>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</si>
  <si>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</si>
  <si>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</si>
  <si>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</si>
  <si>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</si>
  <si>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</si>
  <si>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</si>
  <si>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</si>
  <si>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</si>
  <si>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</si>
  <si>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</si>
  <si>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</si>
  <si>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</si>
  <si>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</si>
  <si>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</si>
  <si>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</si>
  <si>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</si>
  <si>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</si>
  <si>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</si>
  <si>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</si>
  <si>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</si>
  <si>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</si>
  <si>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</si>
  <si>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</si>
  <si>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</si>
  <si>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</si>
  <si>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</si>
  <si>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</si>
  <si>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</si>
  <si>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</si>
  <si>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</si>
  <si>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</si>
  <si>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</si>
  <si>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</si>
  <si>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</si>
  <si>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</si>
  <si>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</si>
  <si>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</si>
  <si>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</si>
  <si>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</si>
  <si>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</si>
  <si>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</si>
  <si>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</si>
  <si>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</si>
  <si>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</si>
  <si>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</si>
  <si>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</si>
  <si>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</si>
  <si>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</si>
  <si>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</si>
  <si>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</si>
  <si>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</si>
  <si>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</si>
  <si>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</si>
  <si>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</si>
  <si>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</si>
  <si>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</si>
  <si>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</si>
  <si>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</si>
  <si>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</si>
  <si>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</si>
  <si>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</si>
  <si>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</si>
  <si>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</si>
  <si>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</si>
  <si>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</si>
  <si>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</si>
  <si>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</si>
  <si>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</si>
  <si>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</si>
  <si>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</si>
  <si>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</si>
  <si>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</si>
  <si>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</si>
  <si>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</si>
  <si>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</si>
  <si>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</si>
  <si>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</si>
  <si>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</si>
  <si>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</si>
  <si>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</si>
  <si>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</si>
  <si>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</si>
  <si>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</si>
  <si>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</si>
  <si>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</si>
  <si>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</si>
  <si>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</si>
  <si>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</si>
  <si>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</si>
  <si>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</si>
  <si>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</si>
  <si>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</si>
  <si>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</si>
  <si>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</si>
  <si>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</si>
  <si>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</si>
  <si>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</si>
  <si>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</si>
  <si>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</si>
  <si>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</si>
  <si>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</si>
  <si>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</si>
  <si>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</si>
  <si>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</si>
  <si>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</si>
  <si>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</si>
  <si>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</si>
  <si>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</si>
  <si>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</si>
  <si>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</si>
  <si>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</si>
  <si>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</si>
  <si>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</si>
  <si>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</si>
  <si>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</si>
  <si>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</si>
  <si>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</si>
  <si>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</si>
  <si>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</si>
  <si>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</si>
  <si>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</si>
  <si>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</si>
  <si>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</si>
  <si>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</si>
  <si>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</si>
  <si>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</si>
  <si>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</si>
  <si>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</si>
  <si>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</si>
  <si>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</si>
  <si>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</si>
  <si>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</si>
  <si>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</si>
  <si>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</si>
  <si>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</si>
  <si>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</si>
  <si>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</si>
  <si>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</si>
  <si>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</si>
  <si>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</si>
  <si>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</si>
  <si>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</si>
  <si>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</si>
  <si>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</si>
  <si>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</si>
  <si>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</si>
  <si>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</si>
  <si>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</si>
  <si>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</si>
  <si>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</si>
  <si>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</si>
  <si>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</si>
  <si>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</si>
  <si>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</si>
  <si>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</si>
  <si>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</si>
  <si>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</si>
  <si>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</si>
  <si>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</si>
  <si>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</si>
  <si>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</si>
  <si>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</si>
  <si>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</si>
  <si>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</si>
  <si>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</si>
  <si>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</si>
  <si>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</si>
  <si>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</si>
  <si>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</si>
  <si>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</si>
  <si>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</si>
  <si>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</si>
  <si>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</si>
  <si>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</si>
  <si>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</si>
  <si>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</si>
  <si>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</si>
  <si>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</si>
  <si>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</si>
  <si>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</si>
  <si>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</si>
  <si>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</si>
  <si>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</si>
  <si>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</si>
  <si>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</si>
  <si>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</si>
  <si>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</si>
  <si>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</si>
  <si>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</si>
  <si>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</si>
  <si>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</si>
  <si>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</si>
  <si>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</si>
  <si>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</si>
  <si>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</si>
  <si>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</si>
  <si>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</si>
  <si>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</si>
  <si>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</si>
  <si>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</si>
  <si>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</si>
  <si>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</si>
  <si>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</si>
  <si>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</si>
  <si>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</si>
  <si>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</si>
  <si>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</si>
  <si>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</si>
  <si>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</si>
  <si>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</si>
  <si>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</si>
  <si>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</si>
  <si>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</si>
  <si>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</si>
  <si>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</si>
  <si>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</si>
  <si>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</si>
  <si>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</si>
  <si>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</si>
  <si>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</si>
  <si>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</si>
  <si>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</si>
  <si>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</si>
  <si>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</si>
  <si>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</si>
  <si>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</si>
  <si>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</si>
  <si>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</si>
  <si>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</si>
  <si>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</si>
  <si>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</si>
  <si>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</si>
  <si>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</si>
  <si>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</si>
  <si>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</si>
  <si>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</si>
  <si>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</si>
  <si>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</si>
  <si>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</si>
  <si>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</si>
  <si>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</si>
  <si>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</si>
  <si>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</si>
  <si>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</si>
  <si>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</si>
  <si>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</si>
  <si>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</si>
  <si>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</si>
  <si>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</si>
  <si>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</si>
  <si>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</si>
  <si>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</si>
  <si>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</si>
  <si>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</si>
  <si>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</si>
  <si>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</si>
  <si>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</si>
  <si>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</si>
  <si>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</si>
  <si>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</si>
  <si>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</si>
  <si>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</si>
  <si>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</si>
  <si>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</si>
  <si>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</si>
  <si>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</si>
  <si>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</si>
  <si>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</si>
  <si>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</si>
  <si>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</si>
  <si>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</si>
  <si>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</si>
  <si>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</si>
  <si>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</si>
  <si>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</si>
  <si>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</si>
  <si>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</si>
  <si>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</si>
  <si>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</si>
  <si>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</si>
  <si>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</si>
  <si>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</si>
  <si>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</si>
  <si>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</si>
  <si>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</si>
  <si>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</si>
  <si>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</si>
  <si>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</si>
  <si>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</si>
  <si>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</si>
  <si>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</si>
  <si>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</si>
  <si>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</si>
  <si>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</si>
  <si>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</si>
  <si>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</si>
  <si>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</si>
  <si>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</si>
  <si>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</si>
  <si>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</si>
  <si>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</si>
  <si>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</si>
  <si>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</si>
  <si>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</si>
  <si>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</si>
  <si>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</si>
  <si>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</si>
  <si>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</si>
  <si>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</si>
  <si>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</si>
  <si>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</si>
  <si>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</si>
  <si>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</si>
  <si>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</si>
  <si>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</si>
  <si>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</si>
  <si>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</si>
  <si>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</si>
  <si>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</si>
  <si>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</si>
  <si>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</si>
  <si>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</si>
  <si>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</si>
  <si>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</si>
  <si>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</si>
  <si>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</si>
  <si>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</si>
  <si>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</si>
  <si>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</si>
  <si>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</si>
  <si>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</si>
  <si>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</si>
  <si>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</si>
  <si>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</si>
  <si>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</si>
  <si>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</si>
  <si>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</si>
  <si>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</si>
  <si>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</si>
  <si>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</si>
  <si>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</si>
  <si>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</si>
  <si>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</si>
  <si>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</si>
  <si>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</si>
  <si>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</si>
  <si>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</si>
  <si>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</si>
  <si>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</si>
  <si>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</si>
  <si>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</si>
  <si>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</si>
  <si>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</si>
  <si>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</si>
  <si>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</si>
  <si>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</si>
  <si>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</si>
  <si>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</si>
  <si>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</si>
  <si>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</si>
  <si>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</si>
  <si>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</si>
  <si>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</si>
  <si>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</si>
  <si>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</si>
  <si>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</si>
  <si>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</si>
  <si>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</si>
  <si>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</si>
  <si>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</si>
  <si>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</si>
  <si>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</si>
  <si>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</si>
  <si>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</si>
  <si>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</si>
  <si>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</si>
  <si>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</si>
  <si>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</si>
  <si>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</si>
  <si>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</si>
  <si>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</si>
  <si>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</si>
  <si>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</si>
  <si>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</si>
  <si>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</si>
  <si>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</si>
  <si>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</si>
  <si>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</si>
  <si>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</si>
  <si>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</si>
  <si>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</si>
  <si>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</si>
  <si>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</si>
  <si>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</si>
  <si>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</si>
  <si>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</si>
  <si>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</si>
  <si>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</si>
  <si>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</si>
  <si>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</si>
  <si>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</si>
  <si>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</si>
  <si>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</si>
  <si>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</si>
  <si>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</si>
  <si>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</si>
  <si>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</si>
  <si>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</si>
  <si>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</si>
  <si>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</si>
  <si>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</si>
  <si>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</si>
  <si>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</si>
  <si>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</si>
  <si>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</si>
  <si>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</si>
  <si>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</si>
  <si>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</si>
  <si>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</si>
  <si>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</si>
  <si>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</si>
  <si>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</si>
  <si>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</si>
  <si>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</si>
  <si>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</si>
  <si>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</si>
  <si>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</si>
  <si>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</si>
  <si>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</si>
  <si>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</si>
  <si>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</si>
  <si>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</si>
  <si>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</si>
  <si>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</si>
  <si>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</si>
  <si>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</si>
  <si>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</si>
  <si>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</si>
  <si>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</si>
  <si>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</si>
  <si>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</si>
  <si>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</si>
  <si>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</si>
  <si>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</si>
  <si>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</si>
  <si>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</si>
  <si>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</si>
  <si>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</si>
  <si>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</si>
  <si>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</si>
  <si>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</si>
  <si>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</si>
  <si>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</si>
  <si>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</si>
  <si>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</si>
  <si>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</si>
  <si>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</si>
  <si>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</si>
  <si>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</si>
  <si>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</si>
  <si>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</si>
  <si>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</si>
  <si>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</si>
  <si>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</si>
  <si>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</si>
  <si>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</si>
  <si>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</si>
  <si>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</si>
  <si>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</si>
  <si>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</si>
  <si>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</si>
  <si>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</si>
  <si>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</si>
  <si>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</si>
  <si>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</si>
  <si>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</si>
  <si>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</si>
  <si>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</si>
  <si>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</si>
  <si>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</si>
  <si>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</si>
  <si>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</si>
  <si>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</si>
  <si>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</si>
  <si>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</si>
  <si>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</si>
  <si>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</si>
  <si>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</si>
  <si>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</si>
  <si>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</si>
  <si>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</si>
  <si>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</si>
  <si>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</si>
  <si>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</si>
  <si>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</si>
  <si>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</si>
  <si>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</si>
  <si>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</si>
  <si>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</si>
  <si>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</si>
  <si>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</si>
  <si>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</si>
  <si>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</si>
  <si>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</si>
  <si>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</si>
  <si>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</si>
  <si>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</si>
  <si>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</si>
  <si>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</si>
  <si>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</si>
  <si>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</si>
  <si>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</si>
  <si>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</si>
  <si>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</si>
  <si>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</si>
  <si>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</si>
  <si>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</si>
  <si>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</si>
  <si>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</si>
  <si>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</si>
  <si>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</si>
  <si>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</si>
  <si>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</si>
  <si>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</si>
  <si>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</si>
  <si>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</si>
  <si>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</si>
  <si>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</si>
  <si>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</si>
  <si>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</si>
  <si>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</si>
  <si>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</si>
  <si>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</si>
  <si>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</si>
  <si>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</si>
  <si>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</si>
  <si>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</si>
  <si>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</si>
  <si>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</si>
  <si>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</si>
  <si>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</si>
  <si>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</si>
  <si>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</si>
  <si>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</si>
  <si>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</si>
  <si>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</si>
  <si>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</si>
  <si>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</si>
  <si>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</si>
  <si>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</si>
  <si>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</si>
  <si>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</si>
  <si>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</si>
  <si>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</si>
  <si>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</si>
  <si>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</si>
  <si>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</si>
  <si>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</si>
  <si>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</si>
  <si>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</si>
  <si>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</si>
  <si>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</si>
  <si>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</si>
  <si>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</si>
  <si>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</si>
  <si>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</si>
  <si>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</si>
  <si>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</si>
  <si>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</si>
  <si>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</si>
  <si>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</si>
  <si>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</si>
  <si>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</si>
  <si>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</si>
  <si>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</si>
  <si>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</si>
  <si>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</si>
  <si>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</si>
  <si>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</si>
  <si>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</si>
  <si>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</si>
  <si>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</si>
  <si>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</si>
  <si>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</si>
  <si>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</si>
  <si>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</si>
  <si>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</si>
  <si>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</si>
  <si>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</si>
  <si>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</si>
  <si>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</si>
  <si>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</si>
  <si>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</si>
  <si>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</si>
  <si>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</si>
  <si>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</si>
  <si>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</si>
  <si>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</si>
  <si>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</si>
  <si>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</si>
  <si>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</si>
  <si>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</si>
  <si>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</si>
  <si>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</si>
  <si>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</si>
  <si>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</si>
  <si>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</si>
  <si>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</si>
  <si>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</si>
  <si>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</si>
  <si>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</si>
  <si>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</si>
  <si>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</si>
  <si>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</si>
  <si>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</si>
  <si>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</si>
  <si>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</si>
  <si>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</si>
  <si>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</si>
  <si>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</si>
  <si>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</si>
  <si>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</si>
  <si>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</si>
  <si>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</si>
  <si>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</si>
  <si>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</si>
  <si>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</si>
  <si>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</si>
  <si>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</si>
  <si>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</si>
  <si>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</si>
  <si>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</si>
  <si>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</si>
  <si>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</si>
  <si>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</si>
  <si>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</si>
  <si>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</si>
  <si>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</si>
  <si>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</si>
  <si>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</si>
  <si>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</si>
  <si>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</si>
  <si>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</si>
  <si>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</si>
  <si>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</si>
  <si>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</si>
  <si>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</si>
  <si>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</si>
  <si>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</si>
  <si>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</si>
  <si>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</si>
  <si>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</si>
  <si>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</si>
  <si>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</si>
  <si>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</si>
  <si>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</si>
  <si>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</si>
  <si>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</si>
  <si>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</si>
  <si>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</si>
  <si>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</si>
  <si>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</si>
  <si>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</si>
  <si>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</si>
  <si>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</si>
  <si>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</si>
  <si>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</si>
  <si>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</si>
  <si>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</si>
  <si>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</si>
  <si>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</si>
  <si>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</si>
  <si>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</si>
  <si>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</si>
  <si>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</si>
  <si>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</si>
  <si>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</si>
  <si>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</si>
  <si>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</si>
  <si>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</si>
  <si>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</si>
  <si>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</si>
  <si>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</si>
  <si>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</si>
  <si>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</si>
  <si>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</si>
  <si>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</si>
  <si>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</si>
  <si>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</si>
  <si>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</si>
  <si>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</si>
  <si>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</si>
  <si>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</si>
  <si>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</si>
  <si>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</si>
  <si>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</si>
  <si>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</si>
  <si>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</si>
  <si>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</si>
  <si>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</si>
  <si>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</si>
  <si>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</si>
  <si>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</si>
  <si>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</si>
  <si>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</si>
  <si>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</si>
  <si>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</si>
  <si>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</si>
  <si>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</si>
  <si>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</si>
  <si>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</si>
  <si>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</si>
  <si>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</si>
  <si>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</si>
  <si>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</si>
  <si>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</si>
  <si>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</si>
  <si>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</si>
  <si>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</si>
  <si>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</si>
  <si>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</si>
  <si>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</si>
  <si>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</si>
  <si>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</si>
  <si>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</si>
  <si>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</si>
  <si>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</si>
  <si>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</si>
  <si>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</si>
  <si>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</si>
  <si>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</si>
  <si>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</si>
  <si>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</si>
  <si>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</si>
  <si>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</si>
  <si>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</si>
  <si>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</si>
  <si>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</si>
  <si>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</si>
  <si>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</si>
  <si>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</si>
  <si>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</si>
  <si>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</si>
  <si>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</si>
  <si>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</si>
  <si>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</si>
  <si>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</si>
  <si>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</si>
  <si>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</si>
  <si>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</si>
  <si>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</si>
  <si>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</si>
  <si>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</si>
  <si>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</si>
  <si>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</si>
  <si>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</si>
  <si>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</si>
  <si>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</si>
  <si>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</si>
  <si>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</si>
  <si>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</si>
  <si>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</si>
  <si>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</si>
  <si>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</si>
  <si>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</si>
  <si>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</si>
  <si>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</si>
  <si>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</si>
  <si>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</si>
  <si>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</si>
  <si>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</si>
  <si>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</si>
  <si>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</si>
  <si>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</si>
  <si>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</si>
  <si>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</si>
  <si>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</si>
  <si>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</si>
  <si>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</si>
  <si>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</si>
  <si>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</si>
  <si>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</si>
  <si>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</si>
  <si>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</si>
  <si>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</si>
  <si>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</si>
  <si>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</si>
  <si>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</si>
  <si>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</si>
  <si>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</si>
  <si>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</si>
  <si>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</si>
  <si>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</si>
  <si>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</si>
  <si>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</si>
  <si>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</si>
  <si>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</si>
  <si>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</si>
  <si>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</si>
  <si>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</si>
  <si>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</si>
  <si>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</si>
  <si>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</si>
  <si>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</si>
  <si>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</si>
  <si>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</si>
  <si>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</si>
  <si>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</si>
  <si>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</si>
  <si>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</si>
  <si>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</si>
  <si>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</si>
  <si>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</si>
  <si>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</si>
  <si>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</si>
  <si>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</si>
  <si>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</si>
  <si>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</si>
  <si>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</si>
  <si>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</si>
  <si>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</si>
  <si>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</si>
  <si>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</si>
  <si>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</si>
  <si>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</si>
  <si>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</si>
  <si>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</si>
  <si>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</si>
  <si>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</si>
  <si>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</si>
  <si>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</si>
  <si>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</si>
  <si>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</si>
  <si>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</si>
  <si>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</si>
  <si>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</si>
  <si>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</si>
  <si>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</si>
  <si>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</si>
  <si>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</si>
  <si>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</si>
  <si>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</si>
  <si>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</si>
  <si>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</si>
  <si>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</si>
  <si>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</si>
  <si>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</si>
  <si>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</si>
  <si>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</si>
  <si>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</si>
  <si>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</si>
  <si>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</si>
  <si>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</si>
  <si>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</si>
  <si>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</si>
  <si>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</si>
  <si>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</si>
  <si>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</si>
  <si>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</si>
  <si>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</si>
  <si>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</si>
  <si>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</si>
  <si>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</si>
  <si>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</si>
  <si>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</si>
  <si>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</si>
  <si>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</si>
  <si>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</si>
  <si>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</si>
  <si>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</si>
  <si>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</si>
  <si>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</si>
  <si>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</si>
  <si>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</si>
  <si>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</si>
  <si>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</si>
  <si>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</si>
  <si>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</si>
  <si>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</si>
  <si>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</si>
  <si>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</si>
  <si>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</si>
  <si>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</si>
  <si>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</si>
  <si>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</si>
  <si>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</si>
  <si>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</si>
  <si>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</si>
  <si>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</si>
  <si>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</si>
  <si>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</si>
  <si>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</si>
  <si>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</si>
  <si>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</si>
  <si>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</si>
  <si>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</si>
  <si>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</si>
  <si>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</si>
  <si>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</si>
  <si>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</si>
  <si>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</si>
  <si>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</si>
  <si>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</si>
  <si>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</si>
  <si>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</si>
  <si>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</si>
  <si>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</si>
  <si>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</si>
  <si>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</si>
  <si>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</si>
  <si>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</si>
  <si>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</si>
  <si>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</si>
  <si>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</si>
  <si>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</si>
  <si>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</si>
  <si>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</si>
  <si>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</si>
  <si>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</si>
  <si>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</si>
  <si>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</si>
  <si>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</si>
  <si>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</si>
  <si>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</si>
  <si>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</si>
  <si>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</si>
  <si>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</si>
  <si>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</si>
  <si>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</si>
  <si>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</si>
  <si>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</si>
  <si>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</si>
  <si>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</si>
  <si>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</si>
  <si>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</si>
  <si>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</si>
  <si>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</si>
  <si>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</si>
  <si>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</si>
  <si>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</si>
  <si>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</si>
  <si>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</si>
  <si>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</si>
  <si>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</si>
  <si>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</si>
  <si>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</si>
  <si>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</si>
  <si>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</si>
  <si>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</si>
  <si>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</si>
  <si>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</si>
  <si>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</si>
  <si>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</si>
  <si>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</si>
  <si>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</si>
  <si>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</si>
  <si>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</si>
  <si>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</si>
  <si>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</si>
  <si>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</si>
  <si>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</si>
  <si>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</si>
  <si>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</si>
  <si>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</si>
  <si>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</si>
  <si>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</si>
  <si>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</si>
  <si>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</si>
  <si>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</si>
  <si>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</si>
  <si>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</si>
  <si>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</si>
  <si>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</si>
  <si>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</si>
  <si>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</si>
  <si>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</si>
  <si>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</si>
  <si>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</si>
  <si>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</si>
  <si>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</si>
  <si>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</si>
  <si>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</si>
  <si>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</si>
  <si>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</si>
  <si>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</si>
  <si>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</si>
  <si>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</si>
  <si>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</si>
  <si>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</si>
  <si>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</si>
  <si>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</si>
  <si>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</si>
  <si>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</si>
  <si>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</si>
  <si>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</si>
  <si>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</si>
  <si>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</si>
  <si>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</si>
  <si>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</si>
  <si>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</si>
  <si>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</si>
  <si>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</si>
  <si>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</si>
  <si>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</si>
  <si>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</si>
  <si>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</si>
  <si>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</si>
  <si>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</si>
  <si>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</si>
  <si>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</si>
  <si>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</si>
  <si>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</si>
  <si>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</si>
  <si>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</si>
  <si>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</si>
  <si>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</si>
  <si>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</si>
  <si>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</si>
  <si>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</si>
  <si>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</si>
  <si>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</si>
  <si>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</si>
  <si>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</si>
  <si>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</si>
  <si>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</si>
  <si>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</si>
  <si>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</si>
  <si>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</si>
  <si>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</si>
  <si>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</si>
  <si>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</si>
  <si>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</si>
  <si>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</si>
  <si>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</si>
  <si>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</si>
  <si>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</si>
  <si>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</si>
  <si>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</si>
  <si>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</si>
  <si>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</si>
  <si>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</si>
  <si>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</si>
  <si>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</si>
  <si>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</si>
  <si>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</si>
  <si>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</si>
  <si>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</si>
  <si>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</si>
  <si>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</si>
  <si>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</si>
  <si>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</si>
  <si>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</si>
  <si>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</si>
  <si>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</si>
  <si>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</si>
  <si>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</si>
  <si>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</si>
  <si>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</si>
  <si>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</si>
  <si>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</si>
  <si>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</si>
  <si>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</si>
  <si>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</si>
  <si>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</si>
  <si>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</si>
  <si>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</si>
  <si>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</si>
  <si>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</si>
  <si>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</si>
  <si>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</si>
  <si>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</si>
  <si>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</si>
  <si>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</si>
  <si>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</si>
  <si>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</si>
  <si>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</si>
  <si>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</si>
  <si>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</si>
  <si>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</si>
  <si>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</si>
  <si>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</si>
  <si>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</si>
  <si>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</si>
  <si>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</si>
  <si>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</si>
  <si>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</si>
  <si>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</si>
  <si>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</si>
  <si>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</si>
  <si>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</si>
  <si>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</si>
  <si>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</si>
  <si>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</si>
  <si>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</si>
  <si>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</si>
  <si>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</si>
  <si>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</si>
  <si>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</si>
  <si>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</si>
  <si>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</si>
  <si>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</si>
  <si>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</si>
  <si>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</si>
  <si>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</si>
  <si>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</si>
  <si>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</si>
  <si>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</si>
  <si>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</si>
  <si>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</si>
  <si>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</si>
  <si>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</si>
  <si>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</si>
  <si>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</si>
  <si>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</si>
  <si>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</si>
  <si>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</si>
  <si>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</si>
  <si>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</si>
  <si>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</si>
  <si>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</si>
  <si>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</si>
  <si>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</si>
  <si>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</si>
  <si>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</si>
  <si>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</si>
  <si>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</si>
  <si>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</si>
  <si>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</si>
  <si>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</si>
  <si>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</si>
  <si>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</si>
  <si>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</si>
  <si>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</si>
  <si>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</si>
  <si>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</si>
  <si>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</si>
  <si>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</si>
  <si>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</si>
  <si>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</si>
  <si>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</si>
  <si>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</si>
  <si>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</si>
  <si>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</si>
  <si>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</si>
  <si>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</si>
  <si>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</si>
  <si>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</si>
  <si>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</si>
  <si>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</si>
  <si>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</si>
  <si>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</si>
  <si>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</si>
  <si>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</si>
  <si>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</si>
  <si>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</si>
  <si>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</si>
  <si>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</si>
  <si>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</si>
  <si>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</si>
  <si>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</si>
  <si>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</si>
  <si>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</si>
  <si>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</si>
  <si>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</si>
  <si>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</si>
  <si>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</si>
  <si>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</si>
  <si>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</si>
  <si>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</si>
  <si>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</si>
  <si>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</si>
  <si>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</si>
  <si>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</si>
  <si>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</si>
  <si>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</si>
  <si>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</si>
  <si>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</si>
  <si>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</si>
  <si>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</si>
  <si>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</si>
  <si>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</si>
  <si>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</si>
  <si>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</si>
  <si>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</si>
  <si>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</si>
  <si>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</si>
  <si>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</si>
  <si>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</si>
  <si>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</si>
  <si>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</si>
  <si>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</si>
  <si>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</si>
  <si>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</si>
  <si>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</si>
  <si>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</si>
  <si>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</si>
  <si>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</si>
  <si>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</si>
  <si>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</si>
  <si>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</si>
  <si>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</si>
  <si>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</si>
  <si>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</si>
  <si>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</si>
  <si>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</si>
  <si>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</si>
  <si>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</si>
  <si>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</si>
  <si>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</si>
  <si>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</si>
  <si>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</si>
  <si>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</si>
  <si>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</si>
  <si>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</si>
  <si>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</si>
  <si>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</si>
  <si>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</si>
  <si>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</si>
  <si>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</si>
  <si>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</si>
  <si>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</si>
  <si>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</si>
  <si>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</si>
  <si>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</si>
  <si>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</si>
  <si>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</si>
  <si>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</si>
  <si>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</si>
  <si>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</si>
  <si>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</si>
  <si>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</si>
  <si>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</si>
  <si>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</si>
  <si>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</si>
  <si>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</si>
  <si>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</si>
  <si>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</si>
  <si>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</si>
  <si>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</si>
  <si>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</si>
  <si>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</si>
  <si>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</si>
  <si>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</si>
  <si>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</si>
  <si>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</si>
  <si>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</si>
  <si>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</si>
  <si>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</si>
  <si>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</si>
  <si>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</si>
  <si>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</si>
  <si>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</si>
  <si>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</si>
  <si>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</si>
  <si>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</si>
  <si>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</si>
  <si>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</si>
  <si>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</si>
  <si>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</si>
  <si>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</si>
  <si>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</si>
  <si>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</si>
  <si>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</si>
  <si>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</si>
  <si>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</si>
  <si>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</si>
  <si>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</si>
  <si>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</si>
  <si>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</si>
  <si>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</si>
  <si>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</si>
  <si>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</si>
  <si>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</si>
  <si>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</si>
  <si>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</si>
  <si>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</si>
  <si>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</si>
  <si>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</si>
  <si>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</si>
  <si>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</si>
  <si>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</si>
  <si>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</si>
  <si>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</si>
  <si>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</si>
  <si>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</si>
  <si>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</si>
  <si>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</si>
  <si>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</si>
  <si>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</si>
  <si>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</si>
  <si>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</si>
  <si>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</si>
  <si>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</si>
  <si>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</si>
  <si>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</si>
  <si>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</si>
  <si>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</si>
  <si>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</si>
  <si>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</si>
  <si>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</si>
  <si>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</si>
  <si>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</si>
  <si>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</si>
  <si>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</si>
  <si>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</si>
  <si>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</si>
  <si>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</si>
  <si>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</si>
  <si>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</si>
  <si>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</si>
  <si>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</si>
  <si>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</si>
  <si>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</si>
  <si>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</si>
  <si>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</si>
  <si>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</si>
  <si>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</si>
  <si>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</si>
  <si>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</si>
  <si>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</si>
  <si>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</si>
  <si>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</si>
  <si>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</si>
  <si>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</si>
  <si>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</si>
  <si>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</si>
  <si>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</si>
  <si>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</si>
  <si>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</si>
  <si>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</si>
  <si>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</si>
  <si>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</si>
  <si>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</si>
  <si>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</si>
  <si>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</si>
  <si>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</si>
  <si>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</si>
  <si>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</si>
  <si>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</si>
  <si>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</si>
  <si>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</si>
  <si>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</si>
  <si>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</si>
  <si>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</si>
  <si>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</si>
  <si>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</si>
  <si>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</si>
  <si>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</si>
  <si>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</si>
  <si>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</si>
  <si>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</si>
  <si>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</si>
  <si>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</si>
  <si>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</si>
  <si>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</si>
  <si>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</si>
  <si>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</si>
  <si>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</si>
  <si>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</si>
  <si>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</si>
  <si>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</si>
  <si>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</si>
  <si>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</si>
  <si>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</si>
  <si>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</si>
  <si>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</si>
  <si>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</si>
  <si>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</si>
  <si>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</si>
  <si>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</si>
  <si>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</si>
  <si>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</si>
  <si>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</si>
  <si>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</si>
  <si>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</si>
  <si>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</si>
  <si>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</si>
  <si>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</si>
  <si>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</si>
  <si>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</si>
  <si>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</si>
  <si>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</si>
  <si>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</si>
  <si>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</si>
  <si>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</si>
  <si>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</si>
  <si>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</si>
  <si>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</si>
  <si>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</si>
  <si>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</si>
  <si>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</si>
  <si>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</si>
  <si>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</si>
  <si>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</si>
  <si>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</si>
  <si>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</si>
  <si>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</si>
  <si>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</si>
  <si>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</si>
  <si>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</si>
  <si>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</si>
  <si>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</si>
  <si>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</si>
  <si>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</si>
  <si>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</si>
  <si>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</si>
  <si>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</si>
  <si>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</si>
  <si>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</si>
  <si>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</si>
  <si>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</si>
  <si>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</si>
  <si>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</si>
  <si>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</si>
  <si>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</si>
  <si>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</si>
  <si>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</si>
  <si>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</si>
  <si>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</si>
  <si>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</si>
  <si>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</si>
  <si>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</si>
  <si>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</si>
  <si>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</si>
  <si>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</si>
  <si>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</si>
  <si>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</si>
  <si>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</si>
  <si>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</si>
  <si>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</si>
  <si>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</si>
  <si>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</si>
  <si>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</si>
  <si>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</si>
  <si>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</si>
  <si>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</si>
  <si>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</si>
  <si>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</si>
  <si>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</si>
  <si>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</si>
  <si>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</si>
  <si>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</si>
  <si>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</si>
  <si>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</si>
  <si>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</si>
  <si>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</si>
  <si>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</si>
  <si>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</si>
  <si>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</si>
  <si>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</si>
  <si>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</si>
  <si>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</si>
  <si>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</si>
  <si>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</si>
  <si>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</si>
  <si>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</si>
  <si>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</si>
  <si>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</si>
  <si>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</si>
  <si>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</si>
  <si>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</si>
  <si>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</si>
  <si>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</si>
  <si>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</si>
  <si>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</si>
  <si>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</si>
  <si>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</si>
  <si>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</si>
  <si>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</si>
  <si>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</si>
  <si>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</si>
  <si>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</si>
  <si>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</si>
  <si>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</si>
  <si>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</si>
  <si>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</si>
  <si>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</si>
  <si>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</si>
  <si>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</si>
  <si>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</si>
  <si>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</si>
  <si>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</si>
  <si>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</si>
  <si>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</si>
  <si>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</si>
  <si>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</si>
  <si>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</si>
  <si>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</si>
  <si>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</si>
  <si>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</si>
  <si>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</si>
  <si>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</si>
  <si>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</si>
  <si>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</si>
  <si>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</si>
  <si>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</si>
  <si>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</si>
  <si>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</si>
  <si>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</si>
  <si>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</si>
  <si>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</si>
  <si>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</si>
  <si>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</si>
  <si>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</si>
  <si>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</si>
  <si>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</si>
  <si>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</si>
  <si>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</si>
  <si>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</si>
  <si>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</si>
  <si>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</si>
  <si>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</si>
  <si>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</si>
  <si>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</si>
  <si>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</si>
  <si>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</si>
  <si>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</si>
  <si>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</si>
  <si>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</si>
  <si>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</si>
  <si>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</si>
  <si>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</si>
  <si>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</si>
  <si>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</si>
  <si>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</si>
  <si>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</si>
  <si>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</si>
  <si>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</si>
  <si>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</si>
  <si>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</si>
  <si>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</si>
  <si>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</si>
  <si>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</si>
  <si>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</si>
  <si>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</si>
  <si>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</si>
  <si>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</si>
  <si>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</si>
  <si>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</si>
  <si>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</si>
  <si>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</si>
  <si>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</si>
  <si>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</si>
  <si>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</si>
  <si>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</si>
  <si>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</si>
  <si>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</si>
  <si>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</si>
  <si>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</si>
  <si>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</si>
  <si>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</si>
  <si>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</si>
  <si>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</si>
  <si>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</si>
  <si>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</si>
  <si>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</si>
  <si>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</si>
  <si>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</si>
  <si>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</si>
  <si>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</si>
  <si>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</si>
  <si>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</si>
  <si>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</si>
  <si>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</si>
  <si>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</si>
  <si>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</si>
  <si>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</si>
  <si>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</si>
  <si>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</si>
  <si>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</si>
  <si>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</si>
  <si>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</si>
  <si>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</si>
  <si>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</si>
  <si>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</si>
  <si>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</si>
  <si>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</si>
  <si>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</si>
  <si>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</si>
  <si>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</si>
  <si>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</si>
  <si>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</si>
  <si>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</si>
  <si>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</si>
  <si>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</si>
  <si>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</si>
  <si>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</si>
  <si>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</si>
  <si>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</si>
  <si>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</si>
  <si>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</si>
  <si>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</si>
  <si>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</si>
  <si>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</si>
  <si>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</si>
  <si>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</si>
  <si>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</si>
  <si>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</si>
  <si>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</si>
  <si>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</si>
  <si>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</si>
  <si>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</si>
  <si>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</si>
  <si>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</si>
  <si>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</si>
  <si>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</si>
  <si>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</si>
  <si>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</si>
  <si>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</si>
  <si>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</si>
  <si>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</si>
  <si>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</si>
  <si>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</si>
  <si>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</si>
  <si>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</si>
  <si>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</si>
  <si>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</si>
  <si>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</si>
  <si>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</si>
  <si>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</si>
  <si>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</si>
  <si>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</si>
  <si>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</si>
  <si>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</si>
  <si>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</si>
  <si>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</si>
  <si>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</si>
  <si>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</si>
  <si>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</si>
  <si>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</si>
  <si>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</si>
  <si>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</si>
  <si>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</si>
  <si>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</si>
  <si>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</si>
  <si>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</si>
  <si>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</si>
  <si>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</si>
  <si>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</si>
  <si>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</si>
  <si>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</si>
  <si>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</si>
  <si>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</si>
  <si>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</si>
  <si>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</si>
  <si>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</si>
  <si>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</si>
  <si>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</si>
  <si>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</si>
  <si>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</si>
  <si>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</si>
  <si>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</si>
  <si>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</si>
  <si>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</si>
  <si>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</si>
  <si>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</si>
  <si>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</si>
  <si>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</si>
  <si>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</si>
  <si>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</si>
  <si>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</si>
  <si>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</si>
  <si>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</si>
  <si>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</si>
  <si>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</si>
  <si>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</si>
  <si>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</si>
  <si>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</si>
  <si>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</si>
  <si>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</si>
  <si>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</si>
  <si>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</si>
  <si>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</si>
  <si>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</si>
  <si>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</si>
  <si>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</si>
  <si>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</si>
  <si>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</si>
  <si>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</si>
  <si>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</si>
  <si>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</si>
  <si>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</si>
  <si>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</si>
  <si>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</si>
  <si>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</si>
  <si>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</si>
  <si>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</si>
  <si>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</si>
  <si>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</si>
  <si>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</si>
  <si>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</si>
  <si>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</si>
  <si>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</si>
  <si>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</si>
  <si>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</si>
  <si>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</si>
  <si>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</si>
  <si>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</si>
  <si>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</si>
  <si>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</si>
  <si>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</si>
  <si>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</si>
  <si>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</si>
  <si>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</si>
  <si>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</si>
  <si>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</si>
  <si>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</si>
  <si>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</si>
  <si>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</si>
  <si>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</si>
  <si>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</si>
  <si>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</si>
  <si>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</si>
  <si>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</si>
  <si>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</si>
  <si>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</si>
  <si>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</si>
  <si>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</si>
  <si>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</si>
  <si>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</si>
  <si>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</si>
  <si>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</si>
  <si>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</si>
  <si>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</si>
  <si>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</si>
  <si>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</si>
  <si>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</si>
  <si>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</si>
  <si>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</si>
  <si>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</si>
  <si>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</si>
  <si>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</si>
  <si>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</si>
  <si>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</si>
  <si>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</si>
  <si>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</si>
  <si>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</si>
  <si>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</si>
  <si>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</si>
  <si>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</si>
  <si>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</si>
  <si>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</si>
  <si>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</si>
  <si>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</si>
  <si>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</si>
  <si>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</si>
  <si>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</si>
  <si>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</si>
  <si>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</si>
  <si>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</si>
  <si>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</si>
  <si>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</si>
  <si>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</si>
  <si>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</si>
  <si>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</si>
  <si>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</si>
  <si>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</si>
  <si>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</si>
  <si>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</si>
  <si>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</si>
  <si>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</si>
  <si>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</si>
  <si>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</si>
  <si>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</si>
  <si>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</si>
  <si>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</si>
  <si>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</si>
  <si>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</si>
  <si>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</si>
  <si>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</si>
  <si>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</si>
  <si>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</si>
  <si>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</si>
  <si>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</si>
  <si>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</si>
  <si>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</si>
  <si>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</si>
  <si>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</si>
  <si>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</si>
  <si>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</si>
  <si>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</si>
  <si>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</si>
  <si>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</si>
  <si>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</si>
  <si>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</si>
  <si>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</si>
  <si>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</si>
  <si>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</si>
  <si>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</si>
  <si>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</si>
  <si>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</si>
  <si>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</si>
  <si>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</si>
  <si>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</si>
  <si>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</si>
  <si>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</si>
  <si>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</si>
  <si>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</si>
  <si>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</si>
  <si>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</si>
  <si>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</si>
  <si>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</si>
  <si>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</si>
  <si>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</si>
  <si>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</si>
  <si>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</si>
  <si>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</si>
  <si>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</si>
  <si>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</si>
  <si>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</si>
  <si>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</si>
  <si>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</si>
  <si>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</si>
  <si>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</si>
  <si>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</si>
  <si>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</si>
  <si>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</si>
  <si>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</si>
  <si>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</si>
  <si>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</si>
  <si>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</si>
  <si>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</si>
  <si>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</si>
  <si>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</si>
  <si>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</si>
  <si>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</si>
  <si>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</si>
  <si>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</si>
  <si>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</si>
  <si>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</si>
  <si>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</si>
  <si>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</si>
  <si>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</si>
  <si>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</si>
  <si>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</si>
  <si>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</si>
  <si>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</si>
  <si>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</si>
  <si>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</si>
  <si>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</si>
  <si>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</si>
  <si>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</si>
  <si>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</si>
  <si>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</si>
  <si>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</si>
  <si>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</si>
  <si>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</si>
  <si>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</si>
  <si>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</si>
  <si>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</si>
  <si>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</si>
  <si>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</si>
  <si>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</si>
  <si>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</si>
  <si>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</si>
  <si>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</si>
  <si>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</si>
  <si>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</si>
  <si>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</si>
  <si>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</si>
  <si>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</si>
  <si>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</si>
  <si>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</si>
  <si>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</si>
  <si>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</si>
  <si>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</si>
  <si>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</si>
  <si>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</si>
  <si>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</si>
  <si>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</si>
  <si>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</si>
  <si>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</si>
  <si>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</si>
  <si>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</si>
  <si>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</si>
  <si>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</si>
  <si>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</si>
  <si>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</si>
  <si>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</si>
  <si>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</si>
  <si>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</si>
  <si>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</si>
  <si>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</si>
  <si>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</si>
  <si>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</si>
  <si>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</si>
  <si>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</si>
  <si>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</si>
  <si>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</si>
  <si>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</si>
  <si>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</si>
  <si>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</si>
  <si>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</si>
  <si>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</si>
  <si>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</si>
  <si>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</si>
  <si>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</si>
  <si>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</si>
  <si>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</si>
  <si>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</si>
  <si>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</si>
  <si>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</si>
  <si>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</si>
  <si>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</si>
  <si>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</si>
  <si>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</si>
  <si>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</si>
  <si>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</si>
  <si>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</si>
  <si>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</si>
  <si>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</si>
  <si>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</si>
  <si>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</si>
  <si>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</si>
  <si>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</si>
  <si>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</si>
  <si>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</si>
  <si>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</si>
  <si>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</si>
  <si>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</si>
  <si>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</si>
  <si>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</si>
  <si>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</si>
  <si>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</si>
  <si>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</si>
  <si>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</si>
  <si>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</si>
  <si>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</si>
  <si>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</si>
  <si>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</si>
  <si>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</si>
  <si>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</si>
  <si>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</si>
  <si>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</si>
  <si>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</si>
  <si>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</si>
  <si>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</si>
  <si>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</si>
  <si>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</si>
  <si>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</si>
  <si>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</si>
  <si>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</si>
  <si>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</si>
  <si>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</si>
  <si>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</si>
  <si>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</si>
  <si>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</si>
  <si>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</si>
  <si>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</si>
  <si>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</si>
  <si>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</si>
  <si>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</si>
  <si>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</si>
  <si>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</si>
  <si>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</si>
  <si>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</si>
  <si>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</si>
  <si>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</si>
  <si>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</si>
  <si>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</si>
  <si>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</si>
  <si>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</si>
  <si>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</si>
  <si>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</si>
  <si>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</si>
  <si>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</si>
  <si>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</si>
  <si>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</si>
  <si>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</si>
  <si>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</si>
  <si>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</si>
  <si>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</si>
  <si>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</si>
  <si>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</si>
  <si>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</si>
  <si>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</si>
  <si>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</si>
  <si>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</si>
  <si>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</si>
  <si>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</si>
  <si>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</si>
  <si>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</si>
  <si>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</si>
  <si>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</si>
  <si>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</si>
  <si>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</si>
  <si>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</si>
  <si>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</si>
  <si>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</si>
  <si>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</si>
  <si>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</si>
  <si>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</si>
  <si>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</si>
  <si>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</si>
  <si>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</si>
  <si>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</si>
  <si>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</si>
  <si>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</si>
  <si>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</si>
  <si>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</si>
  <si>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</si>
  <si>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</si>
  <si>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</si>
  <si>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</si>
  <si>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</si>
  <si>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</si>
  <si>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</si>
  <si>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</si>
  <si>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</si>
  <si>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</si>
  <si>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</si>
  <si>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</si>
  <si>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</si>
  <si>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</si>
  <si>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</si>
  <si>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</si>
  <si>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</si>
  <si>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</si>
  <si>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</si>
  <si>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</si>
  <si>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</si>
  <si>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</si>
  <si>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</si>
  <si>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</si>
  <si>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</si>
  <si>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</si>
  <si>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</si>
  <si>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</si>
  <si>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</si>
  <si>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</si>
  <si>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</si>
  <si>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</si>
  <si>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</si>
  <si>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</si>
  <si>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</si>
  <si>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</si>
  <si>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</si>
  <si>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</si>
  <si>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</si>
  <si>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</si>
  <si>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</si>
  <si>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</si>
  <si>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</si>
  <si>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</si>
  <si>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</si>
  <si>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</si>
  <si>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</si>
  <si>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</si>
  <si>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</si>
  <si>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</si>
  <si>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</si>
  <si>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</si>
  <si>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</si>
  <si>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</si>
  <si>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</si>
  <si>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</si>
  <si>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</si>
  <si>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</si>
  <si>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</si>
  <si>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</si>
  <si>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</si>
  <si>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</si>
  <si>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</si>
  <si>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</si>
  <si>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</si>
  <si>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</si>
  <si>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</si>
  <si>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</si>
  <si>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</si>
  <si>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</si>
  <si>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</si>
  <si>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</si>
  <si>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</si>
  <si>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</si>
  <si>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</si>
  <si>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</si>
  <si>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</si>
  <si>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</si>
  <si>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</si>
  <si>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</si>
  <si>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</si>
  <si>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</si>
  <si>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</si>
  <si>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</si>
  <si>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</si>
  <si>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</si>
  <si>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</si>
  <si>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</si>
  <si>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</si>
  <si>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</si>
  <si>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</si>
  <si>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</si>
  <si>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</si>
  <si>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</si>
  <si>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</si>
  <si>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</si>
  <si>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</si>
  <si>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</si>
  <si>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</si>
  <si>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</si>
  <si>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</si>
  <si>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</si>
  <si>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</si>
  <si>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</si>
  <si>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</si>
  <si>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</si>
  <si>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</si>
  <si>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</si>
  <si>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</si>
  <si>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</si>
  <si>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</si>
  <si>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</si>
  <si>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</si>
  <si>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</si>
  <si>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</si>
  <si>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</si>
  <si>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</si>
  <si>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</si>
  <si>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</si>
  <si>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</si>
  <si>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</si>
  <si>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</si>
  <si>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</si>
  <si>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</si>
  <si>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</si>
  <si>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</si>
  <si>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</si>
  <si>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</si>
  <si>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</si>
  <si>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</si>
  <si>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</si>
  <si>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</si>
  <si>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</si>
  <si>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</si>
  <si>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</si>
  <si>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</si>
  <si>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</si>
  <si>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</si>
  <si>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</si>
  <si>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</si>
  <si>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</si>
  <si>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</si>
  <si>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</si>
  <si>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</si>
  <si>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</si>
  <si>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</si>
  <si>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</si>
  <si>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</si>
  <si>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</si>
  <si>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</si>
  <si>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</si>
  <si>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</si>
  <si>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</si>
  <si>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</si>
  <si>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</si>
  <si>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</si>
  <si>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</si>
  <si>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</si>
  <si>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</si>
  <si>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</si>
  <si>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</si>
  <si>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</si>
  <si>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</si>
  <si>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</si>
  <si>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</si>
  <si>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</si>
  <si>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</si>
  <si>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</si>
  <si>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</si>
  <si>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</si>
  <si>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</si>
  <si>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</si>
  <si>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</si>
  <si>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</si>
  <si>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</si>
  <si>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</si>
  <si>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</si>
  <si>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</si>
  <si>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</si>
  <si>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</si>
  <si>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</si>
  <si>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</si>
  <si>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</si>
  <si>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</si>
  <si>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</si>
  <si>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</si>
  <si>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</si>
  <si>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</si>
  <si>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</si>
  <si>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</si>
  <si>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</si>
  <si>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</si>
  <si>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</si>
  <si>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</si>
  <si>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</si>
  <si>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</si>
  <si>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</si>
  <si>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</si>
  <si>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</si>
  <si>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</si>
  <si>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</si>
  <si>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</si>
  <si>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</si>
  <si>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</si>
  <si>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</si>
  <si>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</si>
  <si>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</si>
  <si>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</si>
  <si>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</si>
  <si>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</si>
  <si>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</si>
  <si>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</si>
  <si>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</si>
  <si>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</si>
  <si>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</si>
  <si>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</si>
  <si>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</si>
  <si>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</si>
  <si>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</si>
  <si>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</si>
  <si>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</si>
  <si>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</si>
  <si>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</si>
  <si>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</si>
  <si>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</si>
  <si>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</si>
  <si>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</si>
  <si>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</si>
  <si>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</si>
  <si>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</si>
  <si>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</si>
  <si>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</si>
  <si>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</si>
  <si>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</si>
  <si>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</si>
  <si>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</si>
  <si>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</si>
  <si>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</si>
  <si>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</si>
  <si>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</si>
  <si>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</si>
  <si>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</si>
  <si>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</si>
  <si>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</si>
  <si>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</si>
  <si>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</si>
  <si>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</si>
  <si>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</si>
  <si>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</si>
  <si>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</si>
  <si>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</si>
  <si>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</si>
  <si>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</si>
  <si>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</si>
  <si>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</si>
  <si>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</si>
  <si>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</si>
  <si>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</si>
  <si>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</si>
  <si>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</si>
  <si>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</si>
  <si>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</si>
  <si>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</si>
  <si>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</si>
  <si>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</si>
  <si>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</si>
  <si>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</si>
  <si>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</si>
  <si>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</si>
  <si>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</si>
  <si>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</si>
  <si>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</si>
  <si>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</si>
  <si>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</si>
  <si>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</si>
  <si>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</si>
  <si>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</si>
  <si>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</si>
  <si>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</si>
  <si>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</si>
  <si>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</si>
  <si>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</si>
  <si>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</si>
  <si>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</si>
  <si>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</si>
  <si>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</si>
  <si>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</si>
  <si>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</si>
  <si>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</si>
  <si>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</si>
  <si>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</si>
  <si>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</si>
  <si>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</si>
  <si>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</si>
  <si>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</si>
  <si>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</si>
  <si>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</si>
  <si>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</si>
  <si>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</si>
  <si>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</si>
  <si>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</si>
  <si>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</si>
  <si>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</si>
  <si>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</si>
  <si>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</si>
  <si>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</si>
  <si>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</si>
  <si>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</si>
  <si>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</si>
  <si>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</si>
  <si>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</si>
  <si>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</si>
  <si>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</si>
  <si>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</si>
  <si>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</si>
  <si>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</si>
  <si>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</si>
  <si>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</si>
  <si>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</si>
  <si>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</si>
  <si>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</si>
  <si>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</si>
  <si>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</si>
  <si>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</si>
  <si>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</si>
  <si>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</si>
  <si>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</si>
  <si>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</si>
  <si>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</si>
  <si>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</si>
  <si>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</si>
  <si>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</si>
  <si>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</si>
  <si>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</si>
  <si>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</si>
  <si>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</si>
  <si>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</si>
  <si>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</si>
  <si>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</si>
  <si>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</si>
  <si>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</si>
  <si>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</si>
  <si>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</si>
  <si>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</si>
  <si>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</si>
  <si>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</si>
  <si>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</si>
  <si>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</si>
  <si>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</si>
  <si>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</si>
  <si>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</si>
  <si>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</si>
  <si>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</si>
  <si>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</si>
  <si>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</si>
  <si>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</si>
  <si>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</si>
  <si>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</si>
  <si>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</si>
  <si>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</si>
  <si>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</si>
  <si>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</si>
  <si>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</si>
  <si>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</si>
  <si>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</si>
  <si>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</si>
  <si>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</si>
  <si>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</si>
  <si>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</si>
  <si>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</si>
  <si>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</si>
  <si>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</si>
  <si>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</si>
  <si>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</si>
  <si>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</si>
  <si>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</si>
  <si>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</si>
  <si>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</si>
  <si>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</si>
  <si>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</si>
  <si>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</si>
  <si>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</si>
  <si>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</si>
  <si>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</si>
  <si>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</si>
  <si>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</si>
  <si>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</si>
  <si>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</si>
  <si>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</si>
  <si>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</si>
  <si>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</si>
  <si>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</si>
  <si>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</si>
  <si>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</si>
  <si>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</si>
  <si>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</si>
  <si>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</si>
  <si>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</si>
  <si>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</si>
  <si>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</si>
  <si>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</si>
  <si>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</si>
  <si>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</si>
  <si>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</si>
  <si>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</si>
  <si>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</si>
  <si>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</si>
  <si>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</si>
  <si>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</si>
  <si>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</si>
  <si>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</si>
  <si>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</si>
  <si>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</si>
  <si>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</si>
  <si>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</si>
  <si>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</si>
  <si>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</si>
  <si>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</si>
  <si>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</si>
  <si>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</si>
  <si>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</si>
  <si>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</si>
  <si>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</si>
  <si>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</si>
  <si>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</si>
  <si>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</si>
  <si>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</si>
  <si>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</si>
  <si>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</si>
  <si>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</si>
  <si>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</si>
  <si>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</si>
  <si>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</si>
  <si>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</si>
  <si>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</si>
  <si>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</si>
  <si>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</si>
  <si>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</si>
  <si>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</si>
  <si>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</si>
  <si>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</si>
  <si>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</si>
  <si>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</si>
  <si>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</si>
  <si>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</si>
  <si>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</si>
  <si>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</si>
  <si>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</si>
  <si>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</si>
  <si>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</si>
  <si>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</si>
  <si>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</si>
  <si>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</si>
  <si>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</si>
  <si>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</si>
  <si>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</si>
  <si>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</si>
  <si>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</si>
  <si>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</si>
  <si>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</si>
  <si>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</si>
  <si>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</si>
  <si>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</si>
  <si>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</si>
  <si>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</si>
  <si>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</si>
  <si>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</si>
  <si>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</si>
  <si>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</si>
  <si>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</si>
  <si>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</si>
  <si>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</si>
  <si>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</si>
  <si>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</si>
  <si>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</si>
  <si>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</si>
  <si>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</si>
  <si>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</si>
  <si>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</si>
  <si>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</si>
  <si>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</si>
  <si>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</si>
  <si>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</si>
  <si>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</si>
  <si>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</si>
  <si>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</si>
  <si>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</si>
  <si>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</si>
  <si>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</si>
  <si>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</si>
  <si>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</si>
  <si>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</si>
  <si>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</si>
  <si>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</si>
  <si>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</si>
  <si>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</si>
  <si>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</si>
  <si>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</si>
  <si>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</si>
  <si>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</si>
  <si>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</si>
  <si>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</si>
  <si>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</si>
  <si>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</si>
  <si>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</si>
  <si>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</si>
  <si>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</si>
  <si>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</si>
  <si>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</si>
  <si>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</si>
  <si>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</si>
  <si>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</si>
  <si>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</si>
  <si>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</si>
  <si>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</si>
  <si>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</si>
  <si>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</si>
  <si>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</si>
  <si>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</si>
  <si>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</si>
  <si>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</si>
  <si>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</si>
  <si>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</si>
  <si>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</si>
  <si>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</si>
  <si>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</si>
  <si>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</si>
  <si>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</si>
  <si>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</si>
  <si>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</si>
  <si>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</si>
  <si>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</si>
  <si>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</si>
  <si>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</si>
  <si>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</si>
  <si>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</si>
  <si>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</si>
  <si>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</si>
  <si>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</si>
  <si>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</si>
  <si>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</si>
  <si>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</si>
  <si>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</si>
  <si>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</si>
  <si>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</si>
  <si>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</si>
  <si>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</si>
  <si>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</si>
  <si>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</si>
  <si>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</si>
  <si>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</si>
  <si>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</si>
  <si>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</si>
  <si>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</si>
  <si>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</si>
  <si>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</si>
  <si>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</si>
  <si>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</si>
  <si>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</si>
  <si>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</si>
  <si>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</si>
  <si>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</si>
  <si>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</si>
  <si>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</si>
  <si>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</si>
  <si>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</si>
  <si>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</si>
  <si>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</si>
  <si>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</si>
  <si>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</si>
  <si>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</si>
  <si>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</si>
  <si>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</si>
  <si>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</si>
  <si>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</si>
  <si>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</si>
  <si>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</si>
  <si>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</si>
  <si>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</si>
  <si>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</si>
  <si>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</si>
  <si>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</si>
  <si>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</si>
  <si>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</si>
  <si>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</si>
  <si>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</si>
  <si>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</si>
  <si>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</si>
  <si>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</si>
  <si>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</si>
  <si>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</si>
  <si>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</si>
  <si>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</si>
  <si>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</si>
  <si>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</si>
  <si>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</si>
  <si>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</si>
  <si>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</si>
  <si>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</si>
  <si>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</si>
  <si>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</si>
  <si>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</si>
  <si>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</si>
  <si>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</si>
  <si>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</si>
  <si>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</si>
  <si>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</si>
  <si>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</si>
  <si>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</si>
  <si>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</si>
  <si>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</si>
  <si>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</si>
  <si>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</si>
  <si>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</si>
  <si>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</si>
  <si>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</si>
  <si>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</si>
  <si>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</si>
  <si>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</si>
  <si>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</si>
  <si>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</si>
  <si>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</si>
  <si>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</si>
  <si>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</si>
  <si>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</si>
  <si>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</si>
  <si>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</si>
  <si>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</si>
  <si>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</si>
  <si>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</si>
  <si>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</si>
  <si>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</si>
  <si>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</si>
  <si>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</si>
  <si>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</si>
  <si>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</si>
  <si>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</si>
  <si>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</si>
  <si>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</si>
  <si>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</si>
  <si>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</si>
  <si>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</si>
  <si>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</si>
  <si>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</si>
  <si>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</si>
  <si>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</si>
  <si>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</si>
  <si>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</si>
  <si>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</si>
  <si>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</si>
  <si>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</si>
  <si>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</si>
  <si>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</si>
  <si>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</si>
  <si>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</si>
  <si>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</si>
  <si>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</si>
  <si>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</si>
  <si>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</si>
  <si>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</si>
  <si>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</si>
  <si>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</si>
  <si>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</si>
  <si>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</si>
  <si>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</si>
  <si>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</si>
  <si>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</si>
  <si>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</si>
  <si>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</si>
  <si>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</si>
  <si>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</si>
  <si>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</si>
  <si>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</si>
  <si>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</si>
  <si>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</si>
  <si>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</si>
  <si>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</si>
  <si>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</si>
  <si>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</si>
  <si>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</si>
  <si>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</si>
  <si>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</si>
  <si>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</si>
  <si>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</si>
  <si>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</si>
  <si>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</si>
  <si>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</si>
  <si>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</si>
  <si>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</si>
  <si>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</si>
  <si>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</si>
  <si>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</si>
  <si>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</si>
  <si>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</si>
  <si>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</si>
  <si>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</si>
  <si>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</si>
  <si>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</si>
  <si>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</si>
  <si>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</si>
  <si>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</si>
  <si>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</si>
  <si>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</si>
  <si>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</si>
  <si>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</si>
  <si>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</si>
  <si>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</si>
  <si>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</si>
  <si>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</si>
  <si>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</si>
  <si>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</si>
  <si>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</si>
  <si>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</si>
  <si>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</si>
  <si>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</si>
  <si>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</si>
  <si>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</si>
  <si>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</si>
  <si>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</si>
  <si>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</si>
  <si>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</si>
  <si>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</si>
  <si>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</si>
  <si>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</si>
  <si>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</si>
  <si>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</si>
  <si>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</si>
  <si>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</si>
  <si>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</si>
  <si>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</si>
  <si>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</si>
  <si>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</si>
  <si>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</si>
  <si>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</si>
  <si>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</si>
  <si>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</si>
  <si>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</si>
  <si>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</si>
  <si>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</si>
  <si>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</si>
  <si>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</si>
  <si>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</si>
  <si>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</si>
  <si>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</si>
  <si>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</si>
  <si>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</si>
  <si>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</si>
  <si>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</si>
  <si>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</si>
  <si>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</si>
  <si>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</si>
  <si>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</si>
  <si>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</si>
  <si>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</si>
  <si>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</si>
  <si>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</si>
  <si>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</si>
  <si>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</si>
  <si>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</si>
  <si>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</si>
  <si>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</si>
  <si>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</si>
  <si>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</si>
  <si>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</si>
  <si>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</si>
  <si>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</si>
  <si>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</si>
  <si>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</si>
  <si>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</si>
  <si>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</si>
  <si>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</si>
  <si>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</si>
  <si>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</si>
  <si>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</si>
  <si>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</si>
  <si>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</si>
  <si>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</si>
  <si>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</si>
  <si>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</si>
  <si>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</si>
  <si>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</si>
  <si>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</si>
  <si>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</si>
  <si>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</si>
  <si>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</si>
  <si>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</si>
  <si>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</si>
  <si>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</si>
  <si>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</si>
  <si>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</si>
  <si>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</si>
  <si>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</si>
  <si>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</si>
  <si>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</si>
  <si>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</si>
  <si>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</si>
  <si>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</si>
  <si>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</si>
  <si>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</si>
  <si>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</si>
  <si>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</si>
  <si>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</si>
  <si>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</si>
  <si>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</si>
  <si>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</si>
  <si>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</si>
  <si>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</si>
  <si>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</si>
  <si>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</si>
  <si>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</si>
  <si>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</si>
  <si>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</si>
  <si>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</si>
  <si>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</si>
  <si>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</si>
  <si>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</si>
  <si>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</si>
  <si>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</si>
  <si>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</si>
  <si>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</si>
  <si>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</si>
  <si>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</si>
  <si>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</si>
  <si>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</si>
  <si>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</si>
  <si>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</si>
  <si>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</si>
  <si>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</si>
  <si>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</si>
  <si>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</si>
  <si>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</si>
  <si>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</si>
  <si>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</si>
  <si>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</si>
  <si>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</si>
  <si>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</si>
  <si>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</si>
  <si>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</si>
  <si>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</si>
  <si>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</si>
  <si>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</si>
  <si>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</si>
  <si>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</si>
  <si>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</si>
  <si>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</si>
  <si>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</si>
  <si>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</si>
  <si>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</si>
  <si>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</si>
  <si>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</si>
  <si>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</si>
  <si>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</si>
  <si>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</si>
  <si>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</si>
  <si>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</si>
  <si>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</si>
  <si>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</si>
  <si>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</si>
  <si>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</si>
  <si>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</si>
  <si>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</si>
  <si>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</si>
  <si>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</si>
  <si>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</si>
  <si>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</si>
  <si>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</si>
  <si>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</si>
  <si>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</si>
  <si>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</si>
  <si>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</si>
  <si>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</si>
  <si>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</si>
  <si>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</si>
  <si>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</si>
  <si>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</si>
  <si>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</si>
  <si>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</si>
  <si>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</si>
  <si>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</si>
  <si>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</si>
  <si>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</si>
  <si>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</si>
  <si>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</si>
  <si>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</si>
  <si>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</si>
  <si>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</si>
  <si>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</si>
  <si>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</si>
  <si>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</si>
  <si>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</si>
  <si>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</si>
  <si>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</si>
  <si>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</si>
  <si>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</si>
  <si>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</si>
  <si>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</si>
  <si>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</si>
  <si>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</si>
  <si>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</si>
  <si>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</si>
  <si>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</si>
  <si>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</si>
  <si>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</si>
  <si>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</si>
  <si>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</si>
  <si>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</si>
  <si>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</si>
  <si>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</si>
  <si>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</si>
  <si>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</si>
  <si>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</si>
  <si>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</si>
  <si>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</si>
  <si>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</si>
  <si>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</si>
  <si>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</si>
  <si>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</si>
  <si>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</si>
  <si>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</si>
  <si>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</si>
  <si>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</si>
  <si>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</si>
  <si>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</si>
  <si>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</si>
  <si>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</si>
  <si>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</si>
  <si>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</si>
  <si>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</si>
  <si>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</si>
  <si>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</si>
  <si>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</si>
  <si>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</si>
  <si>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</si>
  <si>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</si>
  <si>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</si>
  <si>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</si>
  <si>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</si>
  <si>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</si>
  <si>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</si>
  <si>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</si>
  <si>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</si>
  <si>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</si>
  <si>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</si>
  <si>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</si>
  <si>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</si>
  <si>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</si>
  <si>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</si>
  <si>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</si>
  <si>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</si>
  <si>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</si>
  <si>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</si>
  <si>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</si>
  <si>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</si>
  <si>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</si>
  <si>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</si>
  <si>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</si>
  <si>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</si>
  <si>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</si>
  <si>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</si>
  <si>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</si>
  <si>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</si>
  <si>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</si>
  <si>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</si>
  <si>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</si>
  <si>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</si>
  <si>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</si>
  <si>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</si>
  <si>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</si>
  <si>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</si>
  <si>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</si>
  <si>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</si>
  <si>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</si>
  <si>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</si>
  <si>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</si>
  <si>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</si>
  <si>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</si>
  <si>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</si>
  <si>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</si>
  <si>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</si>
  <si>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</si>
  <si>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</si>
  <si>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</si>
  <si>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</si>
  <si>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</si>
  <si>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</si>
  <si>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</si>
  <si>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</si>
  <si>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</si>
  <si>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</si>
  <si>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</si>
  <si>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</si>
  <si>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</si>
  <si>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</si>
  <si>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</si>
  <si>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</si>
  <si>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</si>
  <si>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</si>
  <si>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</si>
  <si>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</si>
  <si>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</si>
  <si>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</si>
  <si>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</si>
  <si>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</si>
  <si>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</si>
  <si>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</si>
  <si>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</si>
  <si>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</si>
  <si>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</si>
  <si>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</si>
  <si>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</si>
  <si>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</si>
  <si>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</si>
  <si>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</si>
  <si>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</si>
  <si>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</si>
  <si>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</si>
  <si>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</si>
  <si>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</si>
  <si>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</si>
  <si>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</si>
  <si>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</si>
  <si>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</si>
  <si>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</si>
  <si>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</si>
  <si>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</si>
  <si>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</si>
  <si>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</si>
  <si>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</si>
  <si>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</si>
  <si>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</si>
  <si>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</si>
  <si>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</si>
  <si>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</si>
  <si>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</si>
  <si>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</si>
  <si>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</si>
  <si>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</si>
  <si>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</si>
  <si>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</si>
  <si>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</si>
  <si>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</si>
  <si>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</si>
  <si>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</si>
  <si>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</si>
  <si>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</si>
  <si>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</si>
  <si>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</si>
  <si>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</si>
  <si>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</si>
  <si>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</si>
  <si>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</si>
  <si>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</si>
  <si>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</si>
  <si>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</si>
  <si>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</si>
  <si>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</si>
  <si>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</si>
  <si>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</si>
  <si>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</si>
  <si>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</si>
  <si>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</si>
  <si>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</si>
  <si>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</si>
  <si>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</si>
  <si>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</si>
  <si>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</si>
  <si>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</si>
  <si>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</si>
  <si>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</si>
  <si>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</si>
  <si>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</si>
  <si>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</si>
  <si>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</si>
  <si>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</si>
  <si>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</si>
  <si>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</si>
  <si>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</si>
  <si>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</si>
  <si>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</si>
  <si>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</si>
  <si>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</si>
  <si>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</si>
  <si>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</si>
  <si>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</si>
  <si>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</si>
  <si>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</si>
  <si>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</si>
  <si>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</si>
  <si>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</si>
  <si>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</si>
  <si>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</si>
  <si>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</si>
  <si>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</si>
  <si>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</si>
  <si>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</si>
  <si>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</si>
  <si>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</si>
  <si>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</si>
  <si>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</si>
  <si>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</si>
  <si>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</si>
  <si>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</si>
  <si>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</si>
  <si>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</si>
  <si>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</si>
  <si>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</si>
  <si>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</si>
  <si>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</si>
  <si>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</si>
  <si>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</si>
  <si>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</si>
  <si>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</si>
  <si>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</si>
  <si>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</si>
  <si>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</si>
  <si>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</si>
  <si>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</si>
  <si>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</si>
  <si>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</si>
  <si>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</si>
  <si>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</si>
  <si>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</si>
  <si>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</si>
  <si>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</si>
  <si>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</si>
  <si>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</si>
  <si>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</si>
  <si>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</si>
  <si>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</si>
  <si>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</si>
  <si>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</si>
  <si>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</si>
  <si>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</si>
  <si>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</si>
  <si>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</si>
  <si>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</si>
  <si>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</si>
  <si>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</si>
  <si>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</si>
  <si>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</si>
  <si>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</si>
  <si>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</si>
  <si>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</si>
  <si>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</si>
  <si>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</si>
  <si>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</si>
  <si>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</si>
  <si>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</si>
  <si>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</si>
  <si>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</si>
  <si>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</si>
  <si>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</si>
  <si>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</si>
  <si>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</si>
  <si>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</si>
  <si>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</si>
  <si>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</si>
  <si>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</si>
  <si>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</si>
  <si>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</si>
  <si>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</si>
  <si>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</si>
  <si>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</si>
  <si>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</si>
  <si>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</si>
  <si>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</si>
  <si>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</si>
  <si>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</si>
  <si>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</si>
  <si>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</si>
  <si>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</si>
  <si>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</si>
  <si>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</si>
  <si>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</si>
  <si>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</si>
  <si>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</si>
  <si>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</si>
  <si>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</si>
  <si>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</si>
  <si>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</si>
  <si>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</si>
  <si>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</si>
  <si>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</si>
  <si>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</si>
  <si>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</si>
  <si>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</si>
  <si>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</si>
  <si>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</si>
  <si>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</si>
  <si>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</si>
  <si>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</si>
  <si>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</si>
  <si>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</si>
  <si>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</si>
  <si>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</si>
  <si>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</si>
  <si>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</si>
  <si>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</si>
  <si>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</si>
  <si>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</si>
  <si>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</si>
  <si>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</si>
  <si>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</si>
  <si>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</si>
  <si>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</si>
  <si>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</si>
  <si>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</si>
  <si>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</si>
  <si>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</si>
  <si>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</si>
  <si>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</si>
  <si>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</si>
  <si>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</si>
  <si>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</si>
  <si>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</si>
  <si>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</si>
  <si>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</si>
  <si>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</si>
  <si>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</si>
  <si>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</si>
  <si>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</si>
  <si>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</si>
  <si>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</si>
  <si>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</si>
  <si>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</si>
  <si>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</si>
  <si>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</si>
  <si>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</si>
  <si>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</si>
  <si>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</si>
  <si>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</si>
  <si>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</si>
  <si>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</si>
  <si>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</si>
  <si>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</si>
  <si>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</si>
  <si>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</si>
  <si>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</si>
  <si>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</si>
  <si>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</si>
  <si>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</si>
  <si>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</si>
  <si>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</si>
  <si>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</si>
  <si>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</si>
  <si>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</si>
  <si>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</si>
  <si>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</si>
  <si>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</si>
  <si>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</si>
  <si>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</si>
  <si>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</si>
  <si>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</si>
  <si>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</si>
  <si>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</si>
  <si>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</si>
  <si>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</si>
  <si>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</si>
  <si>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</si>
  <si>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</si>
  <si>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</si>
  <si>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</si>
  <si>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</si>
  <si>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</si>
  <si>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</si>
  <si>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</si>
  <si>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</si>
  <si>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</si>
  <si>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</si>
  <si>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</si>
  <si>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</si>
  <si>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</si>
  <si>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</si>
  <si>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</si>
  <si>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</si>
  <si>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</si>
  <si>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</si>
  <si>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</si>
  <si>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</si>
  <si>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</si>
  <si>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</si>
  <si>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</si>
  <si>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</si>
  <si>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</si>
  <si>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</si>
  <si>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</si>
  <si>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</si>
  <si>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</si>
  <si>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</si>
  <si>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</si>
  <si>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</si>
  <si>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</si>
  <si>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</si>
  <si>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</si>
  <si>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</si>
  <si>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</si>
  <si>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</si>
  <si>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</si>
  <si>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</si>
  <si>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</si>
  <si>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</si>
  <si>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</si>
  <si>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</si>
  <si>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</si>
  <si>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</si>
  <si>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</si>
  <si>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</si>
  <si>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</si>
  <si>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</si>
  <si>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</si>
  <si>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</si>
  <si>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</si>
  <si>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</si>
  <si>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</si>
  <si>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</si>
  <si>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</si>
  <si>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</si>
  <si>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</si>
  <si>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</si>
  <si>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</si>
  <si>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</si>
  <si>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</si>
  <si>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</si>
  <si>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</si>
  <si>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</si>
  <si>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</si>
  <si>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</si>
  <si>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</si>
  <si>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</si>
  <si>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</si>
  <si>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</si>
  <si>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</si>
  <si>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</si>
  <si>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</si>
  <si>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</si>
  <si>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</si>
  <si>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</si>
  <si>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</si>
  <si>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</si>
  <si>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</si>
  <si>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</si>
  <si>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</si>
  <si>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</si>
  <si>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</si>
  <si>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</si>
  <si>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</si>
  <si>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</si>
  <si>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</si>
  <si>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</si>
  <si>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</si>
  <si>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</si>
  <si>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</si>
  <si>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</si>
  <si>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</si>
  <si>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</si>
  <si>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</si>
  <si>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</si>
  <si>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</si>
  <si>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</si>
  <si>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</si>
  <si>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</si>
  <si>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</si>
  <si>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</si>
  <si>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</si>
  <si>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</si>
  <si>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</si>
  <si>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</si>
  <si>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</si>
  <si>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</si>
  <si>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</si>
  <si>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</si>
  <si>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</si>
  <si>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</si>
  <si>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</si>
  <si>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</si>
  <si>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</si>
  <si>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</si>
  <si>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</si>
  <si>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</si>
  <si>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</si>
  <si>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</si>
  <si>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</si>
  <si>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</si>
  <si>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</si>
  <si>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</si>
  <si>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</si>
  <si>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</si>
  <si>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</si>
  <si>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</si>
  <si>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</si>
  <si>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</si>
  <si>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</si>
  <si>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</si>
  <si>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</si>
  <si>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</si>
  <si>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</si>
  <si>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</si>
  <si>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</si>
  <si>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</si>
  <si>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</si>
  <si>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</si>
  <si>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</si>
  <si>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</si>
  <si>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</si>
  <si>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</si>
  <si>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</si>
  <si>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</si>
  <si>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</si>
  <si>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</si>
  <si>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</si>
  <si>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</si>
  <si>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</si>
  <si>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</si>
  <si>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</si>
  <si>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</si>
  <si>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</si>
  <si>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</si>
  <si>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</si>
  <si>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</si>
  <si>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</si>
  <si>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</si>
  <si>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</si>
  <si>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</si>
  <si>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</si>
  <si>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</si>
  <si>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</si>
  <si>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</si>
  <si>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</si>
  <si>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</si>
  <si>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</si>
  <si>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</si>
  <si>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</si>
  <si>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</si>
  <si>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</si>
  <si>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</si>
  <si>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</si>
  <si>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</si>
  <si>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</si>
  <si>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</si>
  <si>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</si>
  <si>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</si>
  <si>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</si>
  <si>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</si>
  <si>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</si>
  <si>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</si>
  <si>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</si>
  <si>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</si>
  <si>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</si>
  <si>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</si>
  <si>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</si>
  <si>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</si>
  <si>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</si>
  <si>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</si>
  <si>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</si>
  <si>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</si>
  <si>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</si>
  <si>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</si>
  <si>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</si>
  <si>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</si>
  <si>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</si>
  <si>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</si>
  <si>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</si>
  <si>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</si>
  <si>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</si>
  <si>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</si>
  <si>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</si>
  <si>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</si>
  <si>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</si>
  <si>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</si>
  <si>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</si>
  <si>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</si>
  <si>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</si>
  <si>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</si>
  <si>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</si>
  <si>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</si>
  <si>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</si>
  <si>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</si>
  <si>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</si>
  <si>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</si>
  <si>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</si>
  <si>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</si>
  <si>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</si>
  <si>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</si>
  <si>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</si>
  <si>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</si>
  <si>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</si>
  <si>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</si>
  <si>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</si>
  <si>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</si>
  <si>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</si>
  <si>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</si>
  <si>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</si>
  <si>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</si>
  <si>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</si>
  <si>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</si>
  <si>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</si>
  <si>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</si>
  <si>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</si>
  <si>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</si>
  <si>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</si>
  <si>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</si>
  <si>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</si>
  <si>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</si>
  <si>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</si>
  <si>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</si>
  <si>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</si>
  <si>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</si>
  <si>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</si>
  <si>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</si>
  <si>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</si>
  <si>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</si>
  <si>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</si>
  <si>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</si>
  <si>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</si>
  <si>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</si>
  <si>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</si>
  <si>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</si>
  <si>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</si>
  <si>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</si>
  <si>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</si>
  <si>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</si>
  <si>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</si>
  <si>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</si>
  <si>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</si>
  <si>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</si>
  <si>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</si>
  <si>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</si>
  <si>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</si>
  <si>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</si>
  <si>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</si>
  <si>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</si>
  <si>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</si>
  <si>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</si>
  <si>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</si>
  <si>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</si>
  <si>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</si>
  <si>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</si>
  <si>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</si>
  <si>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</si>
  <si>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</si>
  <si>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</si>
  <si>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</si>
  <si>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</si>
  <si>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</si>
  <si>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</si>
  <si>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</si>
  <si>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</si>
  <si>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</si>
  <si>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</si>
  <si>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</si>
  <si>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</si>
  <si>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</si>
  <si>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</si>
  <si>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</si>
  <si>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</si>
  <si>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</si>
  <si>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</si>
  <si>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</si>
  <si>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</si>
  <si>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</si>
  <si>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</si>
  <si>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</si>
  <si>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</si>
  <si>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</si>
  <si>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</si>
  <si>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</si>
  <si>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</si>
  <si>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</si>
  <si>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</si>
  <si>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</si>
  <si>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</si>
  <si>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</si>
  <si>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</si>
  <si>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</si>
  <si>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</si>
  <si>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</si>
  <si>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</si>
  <si>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</si>
  <si>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</si>
  <si>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</si>
  <si>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</si>
  <si>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</si>
  <si>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</si>
  <si>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</si>
  <si>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</si>
  <si>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</si>
  <si>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</si>
  <si>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</si>
  <si>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</si>
  <si>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</si>
  <si>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</si>
  <si>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</si>
  <si>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</si>
  <si>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</si>
  <si>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</si>
  <si>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</si>
  <si>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</si>
  <si>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</si>
  <si>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</si>
  <si>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</si>
  <si>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</si>
  <si>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</si>
  <si>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</si>
  <si>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</si>
  <si>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</si>
  <si>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</si>
  <si>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</si>
  <si>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</si>
  <si>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</si>
  <si>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</si>
  <si>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</si>
  <si>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</si>
  <si>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</si>
  <si>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</si>
  <si>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</si>
  <si>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</si>
  <si>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</si>
  <si>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</si>
  <si>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</si>
  <si>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</si>
  <si>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</si>
  <si>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</si>
  <si>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</si>
  <si>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</si>
  <si>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</si>
  <si>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</si>
  <si>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</si>
  <si>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</si>
  <si>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</si>
  <si>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</si>
  <si>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</si>
  <si>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</si>
  <si>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</si>
  <si>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</si>
  <si>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</si>
  <si>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</si>
  <si>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</si>
  <si>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</si>
  <si>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</si>
  <si>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</si>
  <si>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</si>
  <si>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</si>
  <si>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</si>
  <si>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</si>
  <si>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</si>
  <si>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</si>
  <si>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</si>
  <si>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</si>
  <si>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</si>
  <si>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</si>
  <si>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</si>
  <si>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</si>
  <si>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</si>
  <si>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</si>
  <si>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</si>
  <si>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</si>
  <si>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</si>
  <si>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</si>
  <si>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</si>
  <si>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</si>
  <si>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</si>
  <si>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</si>
  <si>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</si>
  <si>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</si>
  <si>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</si>
  <si>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</si>
  <si>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</si>
  <si>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</si>
  <si>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</si>
  <si>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</si>
  <si>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</si>
  <si>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</si>
  <si>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</si>
  <si>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</si>
  <si>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</si>
  <si>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</si>
  <si>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</si>
  <si>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</si>
  <si>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</si>
  <si>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</si>
  <si>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</si>
  <si>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</si>
  <si>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</si>
  <si>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</si>
  <si>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</si>
  <si>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</si>
  <si>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</si>
  <si>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</si>
  <si>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</si>
  <si>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</si>
  <si>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</si>
  <si>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</si>
  <si>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</si>
  <si>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</si>
  <si>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</si>
  <si>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</si>
  <si>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</si>
  <si>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</si>
  <si>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</si>
  <si>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</si>
  <si>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</si>
  <si>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</si>
  <si>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</si>
  <si>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</si>
  <si>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</si>
  <si>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</si>
  <si>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</si>
  <si>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</si>
  <si>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</si>
  <si>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</si>
  <si>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</si>
  <si>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</si>
  <si>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</si>
  <si>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</si>
  <si>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</si>
  <si>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</si>
  <si>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</si>
  <si>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</si>
  <si>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</si>
  <si>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</si>
  <si>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</si>
  <si>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</si>
  <si>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</si>
  <si>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</si>
  <si>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</si>
  <si>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</si>
  <si>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</si>
  <si>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</si>
  <si>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</si>
  <si>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</si>
  <si>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</si>
  <si>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</si>
  <si>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</si>
  <si>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</si>
  <si>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</si>
  <si>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</si>
  <si>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</si>
  <si>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</si>
  <si>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</si>
  <si>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</si>
  <si>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</si>
  <si>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</si>
  <si>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</si>
  <si>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</si>
  <si>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</si>
  <si>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</si>
  <si>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</si>
  <si>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</si>
  <si>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</si>
  <si>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</si>
  <si>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</si>
  <si>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</si>
  <si>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</si>
  <si>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</si>
  <si>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</si>
  <si>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</si>
  <si>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</si>
  <si>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</si>
  <si>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</si>
  <si>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</si>
  <si>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</si>
  <si>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</si>
  <si>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</si>
  <si>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</si>
  <si>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</si>
  <si>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</si>
  <si>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</si>
  <si>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</si>
  <si>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</si>
  <si>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</si>
  <si>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</si>
  <si>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</si>
  <si>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</si>
  <si>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</si>
  <si>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</si>
  <si>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</si>
  <si>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</si>
  <si>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</si>
  <si>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</si>
  <si>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</si>
  <si>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</si>
  <si>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</si>
  <si>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</si>
  <si>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</si>
  <si>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</si>
  <si>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</si>
  <si>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</si>
  <si>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</si>
  <si>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</si>
  <si>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</si>
  <si>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</si>
  <si>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</si>
  <si>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</si>
  <si>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</si>
  <si>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</si>
  <si>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</si>
  <si>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</si>
  <si>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</si>
  <si>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</si>
  <si>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</si>
  <si>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</si>
  <si>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</si>
  <si>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</si>
  <si>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</si>
  <si>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</si>
  <si>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</si>
  <si>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</si>
  <si>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</si>
  <si>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</si>
  <si>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</si>
  <si>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</si>
  <si>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</si>
  <si>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</si>
  <si>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</si>
  <si>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</si>
  <si>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</si>
  <si>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</si>
  <si>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</si>
  <si>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</si>
  <si>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</si>
  <si>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</si>
  <si>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</si>
  <si>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</si>
  <si>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</si>
  <si>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</si>
  <si>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</si>
  <si>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</si>
  <si>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</si>
  <si>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</si>
  <si>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</si>
  <si>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</si>
  <si>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</si>
  <si>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</si>
  <si>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</si>
  <si>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</si>
  <si>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</si>
  <si>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</si>
  <si>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</si>
  <si>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</si>
  <si>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</si>
  <si>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</si>
  <si>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</si>
  <si>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</si>
  <si>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</si>
  <si>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</si>
  <si>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</si>
  <si>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</si>
  <si>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</si>
  <si>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</si>
  <si>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</si>
  <si>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</si>
  <si>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</si>
  <si>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</si>
  <si>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</si>
  <si>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</si>
  <si>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</si>
  <si>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</si>
  <si>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</si>
  <si>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</si>
  <si>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</si>
  <si>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</si>
  <si>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</si>
  <si>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</si>
  <si>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</si>
  <si>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</si>
  <si>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</si>
  <si>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</si>
  <si>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</si>
  <si>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</si>
  <si>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</si>
  <si>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</si>
  <si>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</si>
  <si>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</si>
  <si>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</si>
  <si>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</si>
  <si>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</si>
  <si>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</si>
  <si>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</si>
  <si>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</si>
  <si>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</si>
  <si>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</si>
  <si>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</si>
  <si>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</si>
  <si>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</si>
  <si>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</si>
  <si>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</si>
  <si>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</si>
  <si>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</si>
  <si>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</si>
  <si>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</si>
  <si>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</si>
  <si>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</si>
  <si>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</si>
  <si>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</si>
  <si>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</si>
  <si>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</si>
  <si>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</si>
  <si>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</si>
  <si>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</si>
  <si>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</si>
  <si>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</si>
  <si>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</si>
  <si>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</si>
  <si>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</si>
  <si>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</si>
  <si>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</si>
  <si>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</si>
  <si>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</si>
  <si>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</si>
  <si>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</si>
  <si>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</si>
  <si>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</si>
  <si>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</si>
  <si>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</si>
  <si>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</si>
  <si>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</si>
  <si>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</si>
  <si>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</si>
  <si>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</si>
  <si>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</si>
  <si>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</si>
  <si>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</si>
  <si>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</si>
  <si>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</si>
  <si>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</si>
  <si>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</si>
  <si>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</si>
  <si>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</si>
  <si>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</si>
  <si>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</si>
  <si>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</si>
  <si>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</si>
  <si>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</si>
  <si>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</si>
  <si>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</si>
  <si>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</si>
  <si>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</si>
  <si>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</si>
  <si>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</si>
  <si>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</si>
  <si>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</si>
  <si>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</si>
  <si>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</si>
  <si>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</si>
  <si>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</si>
  <si>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</si>
  <si>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</si>
  <si>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</si>
  <si>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</si>
  <si>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</si>
  <si>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</si>
  <si>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</si>
  <si>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</si>
  <si>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</si>
  <si>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</si>
  <si>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</si>
  <si>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</si>
  <si>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</si>
  <si>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</si>
  <si>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</si>
  <si>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</si>
  <si>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</si>
  <si>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</si>
  <si>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</si>
  <si>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</si>
  <si>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</si>
  <si>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</si>
  <si>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</si>
  <si>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</si>
  <si>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</si>
  <si>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</si>
  <si>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</si>
  <si>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</si>
  <si>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</si>
  <si>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</si>
  <si>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</si>
  <si>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</si>
  <si>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</si>
  <si>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</si>
  <si>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</si>
  <si>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</si>
  <si>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</si>
  <si>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</si>
  <si>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</si>
  <si>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</si>
  <si>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</si>
  <si>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</si>
  <si>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</si>
  <si>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</si>
  <si>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</si>
  <si>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</si>
  <si>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</si>
  <si>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</si>
  <si>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</si>
  <si>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</si>
  <si>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</si>
  <si>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</si>
  <si>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</si>
  <si>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</si>
  <si>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</si>
  <si>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</si>
  <si>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</si>
  <si>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</si>
  <si>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</si>
  <si>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</si>
  <si>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</si>
  <si>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</si>
  <si>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</si>
  <si>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</si>
  <si>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</si>
  <si>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</si>
  <si>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</si>
  <si>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</si>
  <si>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</si>
  <si>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</si>
  <si>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</si>
  <si>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</si>
  <si>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</si>
  <si>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</si>
  <si>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</si>
  <si>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</si>
  <si>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</si>
  <si>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</si>
  <si>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</si>
  <si>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</si>
  <si>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</si>
  <si>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</si>
  <si>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</si>
  <si>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</si>
  <si>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</si>
  <si>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</si>
  <si>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</si>
  <si>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</si>
  <si>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</si>
  <si>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</si>
  <si>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</si>
  <si>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</si>
  <si>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</si>
  <si>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</si>
  <si>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</si>
  <si>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</si>
  <si>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</si>
  <si>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</si>
  <si>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</si>
  <si>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</si>
  <si>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</si>
  <si>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</si>
  <si>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</si>
  <si>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</si>
  <si>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</si>
  <si>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</si>
  <si>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</si>
  <si>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</si>
  <si>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</si>
  <si>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</si>
  <si>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</si>
  <si>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</si>
  <si>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</si>
  <si>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</si>
  <si>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</si>
  <si>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</si>
  <si>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</si>
  <si>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</si>
  <si>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</si>
  <si>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</si>
  <si>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</si>
  <si>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</si>
  <si>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</si>
  <si>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</si>
  <si>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</si>
  <si>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</si>
  <si>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</si>
  <si>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</si>
  <si>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</si>
  <si>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</si>
  <si>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</si>
  <si>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</si>
  <si>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</si>
  <si>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</si>
  <si>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</si>
  <si>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</si>
  <si>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</si>
  <si>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</si>
  <si>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</si>
  <si>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</si>
  <si>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</si>
  <si>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</si>
  <si>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</si>
  <si>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</si>
  <si>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</si>
  <si>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</si>
  <si>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</si>
  <si>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</si>
  <si>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</si>
  <si>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</si>
  <si>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</si>
  <si>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</si>
  <si>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</si>
  <si>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</si>
  <si>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</si>
  <si>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</si>
  <si>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</si>
  <si>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</si>
  <si>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</si>
  <si>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</si>
  <si>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</si>
  <si>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</si>
  <si>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</si>
  <si>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</si>
  <si>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</si>
  <si>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</si>
  <si>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</si>
  <si>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</si>
  <si>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</si>
  <si>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</si>
  <si>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</si>
  <si>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</si>
  <si>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</si>
  <si>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</si>
  <si>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</si>
  <si>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</si>
  <si>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</si>
  <si>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</si>
  <si>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</si>
  <si>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</si>
  <si>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</si>
  <si>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</si>
  <si>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</si>
  <si>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</si>
  <si>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</si>
  <si>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</si>
  <si>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</si>
  <si>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</si>
  <si>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</si>
  <si>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</si>
  <si>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</si>
  <si>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</si>
  <si>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</si>
  <si>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</si>
  <si>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</si>
  <si>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</si>
  <si>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</si>
  <si>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</si>
  <si>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</si>
  <si>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</si>
  <si>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</si>
  <si>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</si>
  <si>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</si>
  <si>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</si>
  <si>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</si>
  <si>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</si>
  <si>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</si>
  <si>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</si>
  <si>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</si>
  <si>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</si>
  <si>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</si>
  <si>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</si>
  <si>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</si>
  <si>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</si>
  <si>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</si>
  <si>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</si>
  <si>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</si>
  <si>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</si>
  <si>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</si>
  <si>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</si>
  <si>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</si>
  <si>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</si>
  <si>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</si>
  <si>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</si>
  <si>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</si>
  <si>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</si>
  <si>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</si>
  <si>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</si>
  <si>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</si>
  <si>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</si>
  <si>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</si>
  <si>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</si>
  <si>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</si>
  <si>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</si>
  <si>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</si>
  <si>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</si>
  <si>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</si>
  <si>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</si>
  <si>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</si>
  <si>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</si>
  <si>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</si>
  <si>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</si>
  <si>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</si>
  <si>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</si>
  <si>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</si>
  <si>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</si>
  <si>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</si>
  <si>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</si>
  <si>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</si>
  <si>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</si>
  <si>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</si>
  <si>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</si>
  <si>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</si>
  <si>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</si>
  <si>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</si>
  <si>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</si>
  <si>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</si>
  <si>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</si>
  <si>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</si>
  <si>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</si>
  <si>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</si>
  <si>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</si>
  <si>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</si>
  <si>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</si>
  <si>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</si>
  <si>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</si>
  <si>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</si>
  <si>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</si>
  <si>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</si>
  <si>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</si>
  <si>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</si>
  <si>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</si>
  <si>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</si>
  <si>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</si>
  <si>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</si>
  <si>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</si>
  <si>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</si>
  <si>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</si>
  <si>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</si>
  <si>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</si>
  <si>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</si>
  <si>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</si>
  <si>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</si>
  <si>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</si>
  <si>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</si>
  <si>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</si>
  <si>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</si>
  <si>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</si>
  <si>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</si>
  <si>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</si>
  <si>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</si>
  <si>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</si>
  <si>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</si>
  <si>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</si>
  <si>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</si>
  <si>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</si>
  <si>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</si>
  <si>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</si>
  <si>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</si>
  <si>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</si>
  <si>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</si>
  <si>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</si>
  <si>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</si>
  <si>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</si>
  <si>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</si>
  <si>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</si>
  <si>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</si>
  <si>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</si>
  <si>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</si>
  <si>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</si>
  <si>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</si>
  <si>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</si>
  <si>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</si>
  <si>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</si>
  <si>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</si>
  <si>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</si>
  <si>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</si>
  <si>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</si>
  <si>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</si>
  <si>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</si>
  <si>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</si>
  <si>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</si>
  <si>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</si>
  <si>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</si>
  <si>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</si>
  <si>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</si>
  <si>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</si>
  <si>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</si>
  <si>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</si>
  <si>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</si>
  <si>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</si>
  <si>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</si>
  <si>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</si>
  <si>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</si>
  <si>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</si>
  <si>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</si>
  <si>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</si>
  <si>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</si>
  <si>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</si>
  <si>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</si>
  <si>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</si>
  <si>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</si>
  <si>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</si>
  <si>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</si>
  <si>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</si>
  <si>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</si>
  <si>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</si>
  <si>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</si>
  <si>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</si>
  <si>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</si>
  <si>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</si>
  <si>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</si>
  <si>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</si>
  <si>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</si>
  <si>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</si>
  <si>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</si>
  <si>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</si>
  <si>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</si>
  <si>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</si>
  <si>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</si>
  <si>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</si>
  <si>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</si>
  <si>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</si>
  <si>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</si>
  <si>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</si>
  <si>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</si>
  <si>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</si>
  <si>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</si>
  <si>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</si>
  <si>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</si>
  <si>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</si>
  <si>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</si>
  <si>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</si>
  <si>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</si>
  <si>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</si>
  <si>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</si>
  <si>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</si>
  <si>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</si>
  <si>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</si>
  <si>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</si>
  <si>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</si>
  <si>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</si>
  <si>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</si>
  <si>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</si>
  <si>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</si>
  <si>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</si>
  <si>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</si>
  <si>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</si>
  <si>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</si>
  <si>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</si>
  <si>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</si>
  <si>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</si>
  <si>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</si>
  <si>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</si>
  <si>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</si>
  <si>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</si>
  <si>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</si>
  <si>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</si>
  <si>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</si>
  <si>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</si>
  <si>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</si>
  <si>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</si>
  <si>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</si>
  <si>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</si>
  <si>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</si>
  <si>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</si>
  <si>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</si>
  <si>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</si>
  <si>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</si>
  <si>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</si>
  <si>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</si>
  <si>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</si>
  <si>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</si>
  <si>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</si>
  <si>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</si>
  <si>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</si>
  <si>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</si>
  <si>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</si>
  <si>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</si>
  <si>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</si>
  <si>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</si>
  <si>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</si>
  <si>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</si>
  <si>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</si>
  <si>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</si>
  <si>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</si>
  <si>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</si>
  <si>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</si>
  <si>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</si>
  <si>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</si>
  <si>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</si>
  <si>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</si>
  <si>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</si>
  <si>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</si>
  <si>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</si>
  <si>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</si>
  <si>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</si>
  <si>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</si>
  <si>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</si>
  <si>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</si>
  <si>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</si>
  <si>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</si>
  <si>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</si>
  <si>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</si>
  <si>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</si>
  <si>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</si>
  <si>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</si>
  <si>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</si>
  <si>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</si>
  <si>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</si>
  <si>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</si>
  <si>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</si>
  <si>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</si>
  <si>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</si>
  <si>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</si>
  <si>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</si>
  <si>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</si>
  <si>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</si>
  <si>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</si>
  <si>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</si>
  <si>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</si>
  <si>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</si>
  <si>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</si>
  <si>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</si>
  <si>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</si>
  <si>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</si>
  <si>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</si>
  <si>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</si>
  <si>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</si>
  <si>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</si>
  <si>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</si>
  <si>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</si>
  <si>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</si>
  <si>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</si>
  <si>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</si>
  <si>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</si>
  <si>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</si>
  <si>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</si>
  <si>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</si>
  <si>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</si>
  <si>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</si>
  <si>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</si>
  <si>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</si>
  <si>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</si>
  <si>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</si>
  <si>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</si>
  <si>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</si>
  <si>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</si>
  <si>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</si>
  <si>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</si>
  <si>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</si>
  <si>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</si>
  <si>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</si>
  <si>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</si>
  <si>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</si>
  <si>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</si>
  <si>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</si>
  <si>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</si>
  <si>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</si>
  <si>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</si>
  <si>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</si>
  <si>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</si>
  <si>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</si>
  <si>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</si>
  <si>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</si>
  <si>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</si>
  <si>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</si>
  <si>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</si>
  <si>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</si>
  <si>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</si>
  <si>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</si>
  <si>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</si>
  <si>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</si>
  <si>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</si>
  <si>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</si>
  <si>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</si>
  <si>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</si>
  <si>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</si>
  <si>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</si>
  <si>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</si>
  <si>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</si>
  <si>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</si>
  <si>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</si>
  <si>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</si>
  <si>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</si>
  <si>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</si>
  <si>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</si>
  <si>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</si>
  <si>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</si>
  <si>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</si>
  <si>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</si>
  <si>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</si>
  <si>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</si>
  <si>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</si>
  <si>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</si>
  <si>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</si>
  <si>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</si>
  <si>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</si>
  <si>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</si>
  <si>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</si>
  <si>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</si>
  <si>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</si>
  <si>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</si>
  <si>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</si>
  <si>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</si>
  <si>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</si>
  <si>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</si>
  <si>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</si>
  <si>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</si>
  <si>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</si>
  <si>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</si>
  <si>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</si>
  <si>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</si>
  <si>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</si>
  <si>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</si>
  <si>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</si>
  <si>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</si>
  <si>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</si>
  <si>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</si>
  <si>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</si>
  <si>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</si>
  <si>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</si>
  <si>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</si>
  <si>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</si>
  <si>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</si>
  <si>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</si>
  <si>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</si>
  <si>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</si>
  <si>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</si>
  <si>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</si>
  <si>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</si>
  <si>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</si>
  <si>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</si>
  <si>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</si>
  <si>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</si>
  <si>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</si>
  <si>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</si>
  <si>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</si>
  <si>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</si>
  <si>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</si>
  <si>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</si>
  <si>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</si>
  <si>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</si>
  <si>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</si>
  <si>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</si>
  <si>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</si>
  <si>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</si>
  <si>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</si>
  <si>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</si>
  <si>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</si>
  <si>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</si>
  <si>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</si>
  <si>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</si>
  <si>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</si>
  <si>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</si>
  <si>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</si>
  <si>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</si>
  <si>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</si>
  <si>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</si>
  <si>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</si>
  <si>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</si>
  <si>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</si>
  <si>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</si>
  <si>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</si>
  <si>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</si>
  <si>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</si>
  <si>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</si>
  <si>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</si>
  <si>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</si>
  <si>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</si>
  <si>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</si>
  <si>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</si>
  <si>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</si>
  <si>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</si>
  <si>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</si>
  <si>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</si>
  <si>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</si>
  <si>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</si>
  <si>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</si>
  <si>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</si>
  <si>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</si>
  <si>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</si>
  <si>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</si>
  <si>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</si>
  <si>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</si>
  <si>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</si>
  <si>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</si>
  <si>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</si>
  <si>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</si>
  <si>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</si>
  <si>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</si>
  <si>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</si>
  <si>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</si>
  <si>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</si>
  <si>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</si>
  <si>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</si>
  <si>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</si>
  <si>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</si>
  <si>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</si>
  <si>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</si>
  <si>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</si>
  <si>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</si>
  <si>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</si>
  <si>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</si>
  <si>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</si>
  <si>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</si>
  <si>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</si>
  <si>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</si>
  <si>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</si>
  <si>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</si>
  <si>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</si>
  <si>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</si>
  <si>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</si>
  <si>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</si>
  <si>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</si>
  <si>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</si>
  <si>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</si>
  <si>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</si>
  <si>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</si>
  <si>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</si>
  <si>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</si>
  <si>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</si>
  <si>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</si>
  <si>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</si>
  <si>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</si>
  <si>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</si>
  <si>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</si>
  <si>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</si>
  <si>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</si>
  <si>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</si>
  <si>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</si>
  <si>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</si>
  <si>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</si>
  <si>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</si>
  <si>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</si>
  <si>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</si>
  <si>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</si>
  <si>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</si>
  <si>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</si>
  <si>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</si>
  <si>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</si>
  <si>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</si>
  <si>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</si>
  <si>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</si>
  <si>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</si>
  <si>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</si>
  <si>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</si>
  <si>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</si>
  <si>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</si>
  <si>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</si>
  <si>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</si>
  <si>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</si>
  <si>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</si>
  <si>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</si>
  <si>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</si>
  <si>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</si>
  <si>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</si>
  <si>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</si>
  <si>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</si>
  <si>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</si>
  <si>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</si>
  <si>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</si>
  <si>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</si>
  <si>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</si>
  <si>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</si>
  <si>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</si>
  <si>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</si>
  <si>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</si>
  <si>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</si>
  <si>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</si>
  <si>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</si>
  <si>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</si>
  <si>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</si>
  <si>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</si>
  <si>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</si>
  <si>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</si>
  <si>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</si>
  <si>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</si>
  <si>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</si>
  <si>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</si>
  <si>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</si>
  <si>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</si>
  <si>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</si>
  <si>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</si>
  <si>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</si>
  <si>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</si>
  <si>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</si>
  <si>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</si>
  <si>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</si>
  <si>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</si>
  <si>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</si>
  <si>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</si>
  <si>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</si>
  <si>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</si>
  <si>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</si>
  <si>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</si>
  <si>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</si>
  <si>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</si>
  <si>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</si>
  <si>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</si>
  <si>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</si>
  <si>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</si>
  <si>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</si>
  <si>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</si>
  <si>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</si>
  <si>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</si>
  <si>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</si>
  <si>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</si>
  <si>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</si>
  <si>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</si>
  <si>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</si>
  <si>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</si>
  <si>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</si>
  <si>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</si>
  <si>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</si>
  <si>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</si>
  <si>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</si>
  <si>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</si>
  <si>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</si>
  <si>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</si>
  <si>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</si>
  <si>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</si>
  <si>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</si>
  <si>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</si>
  <si>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</si>
  <si>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</si>
  <si>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</si>
  <si>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</si>
  <si>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</si>
  <si>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</si>
  <si>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</si>
  <si>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</si>
  <si>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</si>
  <si>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</si>
  <si>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</si>
  <si>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</si>
  <si>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</si>
  <si>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</si>
  <si>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</si>
  <si>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</si>
  <si>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</si>
  <si>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</si>
  <si>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</si>
  <si>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</si>
  <si>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</si>
  <si>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</si>
  <si>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</si>
  <si>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</si>
  <si>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</si>
  <si>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</si>
  <si>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</si>
  <si>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</si>
  <si>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</si>
  <si>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</si>
  <si>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</si>
  <si>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</si>
  <si>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</si>
  <si>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</si>
  <si>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</si>
  <si>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</si>
  <si>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</si>
  <si>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</si>
  <si>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</si>
  <si>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</si>
  <si>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</si>
  <si>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</si>
  <si>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</si>
  <si>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</si>
  <si>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</si>
  <si>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</si>
  <si>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</si>
  <si>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</si>
  <si>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</si>
  <si>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</si>
  <si>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</si>
  <si>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</si>
  <si>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</si>
  <si>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</si>
  <si>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</si>
  <si>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</si>
  <si>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</si>
  <si>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</si>
  <si>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</si>
  <si>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</si>
  <si>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</si>
  <si>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</si>
  <si>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</si>
  <si>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</si>
  <si>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</si>
  <si>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</si>
  <si>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</si>
  <si>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</si>
  <si>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</si>
  <si>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</si>
  <si>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</si>
  <si>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</si>
  <si>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</si>
  <si>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</si>
  <si>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</si>
  <si>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</si>
  <si>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</si>
  <si>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</si>
  <si>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</si>
  <si>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</si>
  <si>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</si>
  <si>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</si>
  <si>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</si>
  <si>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</si>
  <si>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</si>
  <si>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</si>
  <si>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</si>
  <si>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</si>
  <si>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</si>
  <si>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</si>
  <si>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</si>
  <si>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</si>
  <si>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</si>
  <si>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</si>
  <si>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</si>
  <si>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</si>
  <si>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</si>
  <si>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</si>
  <si>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</si>
  <si>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</si>
  <si>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</si>
  <si>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</si>
  <si>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</si>
  <si>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</si>
  <si>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</si>
  <si>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</si>
  <si>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</si>
  <si>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</si>
  <si>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</si>
  <si>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</si>
  <si>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</si>
  <si>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</si>
  <si>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</si>
  <si>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</si>
  <si>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</si>
  <si>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</si>
  <si>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</si>
  <si>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</si>
  <si>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</si>
  <si>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</si>
  <si>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</si>
  <si>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</si>
  <si>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</si>
  <si>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</si>
  <si>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</si>
  <si>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</si>
  <si>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</si>
  <si>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</si>
  <si>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</si>
  <si>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</si>
  <si>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</si>
  <si>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</si>
  <si>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</si>
  <si>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</si>
  <si>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</si>
  <si>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</si>
  <si>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</si>
  <si>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</si>
  <si>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</si>
  <si>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</si>
  <si>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</si>
  <si>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</si>
  <si>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</si>
  <si>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</si>
  <si>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</si>
  <si>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</si>
  <si>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</si>
  <si>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</si>
  <si>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</si>
  <si>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</si>
  <si>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</si>
  <si>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</si>
  <si>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</si>
  <si>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</si>
  <si>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</si>
  <si>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</si>
  <si>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</si>
  <si>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</si>
  <si>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</si>
  <si>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</si>
  <si>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</si>
  <si>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</si>
  <si>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</si>
  <si>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</si>
  <si>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</si>
  <si>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</si>
  <si>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</si>
  <si>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</si>
  <si>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</si>
  <si>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</si>
  <si>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</si>
  <si>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</si>
  <si>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</si>
  <si>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</si>
  <si>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</si>
  <si>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</si>
  <si>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</si>
  <si>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</si>
  <si>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</si>
  <si>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</si>
  <si>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</si>
  <si>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</si>
  <si>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</si>
  <si>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</si>
  <si>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</si>
  <si>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</si>
  <si>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</si>
  <si>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</si>
  <si>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</si>
  <si>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</si>
  <si>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</si>
  <si>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</si>
  <si>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</si>
  <si>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</si>
  <si>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</si>
  <si>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</si>
  <si>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</si>
  <si>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</si>
  <si>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</si>
  <si>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</si>
  <si>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</si>
  <si>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</si>
  <si>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</si>
  <si>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</si>
  <si>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</si>
  <si>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</si>
  <si>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</si>
  <si>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</si>
  <si>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</si>
  <si>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</si>
  <si>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</si>
  <si>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</si>
  <si>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</si>
  <si>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</si>
  <si>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</si>
  <si>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</si>
  <si>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</si>
  <si>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</si>
  <si>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</si>
  <si>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</si>
  <si>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</si>
  <si>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</si>
  <si>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</si>
  <si>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</si>
  <si>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</si>
  <si>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</si>
  <si>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</si>
  <si>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</si>
  <si>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</si>
  <si>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</si>
  <si>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</si>
  <si>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</si>
  <si>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</si>
  <si>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</si>
  <si>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</si>
  <si>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</si>
  <si>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</si>
  <si>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</si>
  <si>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</si>
  <si>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</si>
  <si>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</si>
  <si>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</si>
  <si>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</si>
  <si>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</si>
  <si>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</si>
  <si>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</si>
  <si>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</si>
  <si>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</si>
  <si>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</si>
  <si>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</si>
  <si>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</si>
  <si>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</si>
  <si>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</si>
  <si>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</si>
  <si>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</si>
  <si>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</si>
  <si>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</si>
  <si>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</si>
  <si>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</si>
  <si>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</si>
  <si>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</si>
  <si>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</si>
  <si>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</si>
  <si>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</si>
  <si>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</si>
  <si>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</si>
  <si>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</si>
  <si>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</si>
  <si>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</si>
  <si>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</si>
  <si>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</si>
  <si>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</si>
  <si>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</si>
  <si>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</si>
  <si>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</si>
  <si>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</si>
  <si>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</si>
  <si>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</si>
  <si>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</si>
  <si>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</si>
  <si>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</si>
  <si>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</si>
  <si>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</si>
  <si>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</si>
  <si>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</si>
  <si>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</si>
  <si>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</si>
  <si>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</si>
  <si>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</si>
  <si>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</si>
  <si>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</si>
  <si>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</si>
  <si>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</si>
  <si>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</si>
  <si>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</si>
  <si>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</si>
  <si>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</si>
  <si>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</si>
  <si>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</si>
  <si>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</si>
  <si>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</si>
  <si>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</si>
  <si>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</si>
  <si>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</si>
  <si>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</si>
  <si>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</si>
  <si>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</si>
  <si>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</si>
  <si>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</si>
  <si>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</si>
  <si>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</si>
  <si>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</si>
  <si>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</si>
  <si>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</si>
  <si>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</si>
  <si>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</si>
  <si>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</si>
  <si>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</si>
  <si>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</si>
  <si>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</si>
  <si>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</si>
  <si>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</si>
  <si>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</si>
  <si>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</si>
  <si>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</si>
  <si>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</si>
  <si>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</si>
  <si>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</si>
  <si>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</si>
  <si>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</si>
  <si>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</si>
  <si>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</si>
  <si>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</si>
  <si>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</si>
  <si>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</si>
  <si>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</si>
  <si>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</si>
  <si>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</si>
  <si>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</si>
  <si>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</si>
  <si>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</si>
  <si>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</si>
  <si>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</si>
  <si>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</si>
  <si>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</si>
  <si>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</si>
  <si>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</si>
  <si>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</si>
  <si>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</si>
  <si>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</si>
  <si>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</si>
  <si>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</si>
  <si>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</si>
  <si>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</si>
  <si>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</si>
  <si>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</si>
  <si>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</si>
  <si>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</si>
  <si>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</si>
  <si>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</si>
  <si>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</si>
  <si>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</si>
  <si>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</si>
  <si>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</si>
  <si>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</si>
  <si>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</si>
  <si>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</si>
  <si>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</si>
  <si>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</si>
  <si>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</si>
  <si>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</si>
  <si>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</si>
  <si>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</si>
  <si>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</si>
  <si>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</si>
  <si>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</si>
  <si>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</si>
  <si>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</si>
  <si>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</si>
  <si>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</si>
  <si>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</si>
  <si>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</si>
  <si>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</si>
  <si>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</si>
  <si>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</si>
  <si>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</si>
  <si>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</si>
  <si>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</si>
  <si>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</si>
  <si>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</si>
  <si>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</si>
  <si>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</si>
  <si>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</si>
  <si>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</si>
  <si>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</si>
  <si>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</si>
  <si>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</si>
  <si>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</si>
  <si>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</si>
  <si>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</si>
  <si>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</si>
  <si>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</si>
  <si>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</si>
  <si>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</si>
  <si>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</si>
  <si>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</si>
  <si>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</si>
  <si>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</si>
  <si>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</si>
  <si>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</si>
  <si>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</si>
  <si>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</si>
  <si>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</si>
  <si>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</si>
  <si>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</si>
  <si>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</si>
  <si>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</si>
  <si>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</si>
  <si>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</si>
  <si>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</si>
  <si>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</si>
  <si>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</si>
  <si>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</si>
  <si>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</si>
  <si>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</si>
  <si>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</si>
  <si>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</si>
  <si>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</si>
  <si>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</si>
  <si>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</si>
  <si>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</si>
  <si>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</si>
  <si>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</si>
  <si>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</si>
  <si>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</si>
  <si>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</si>
  <si>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</si>
  <si>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</si>
  <si>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</si>
  <si>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</si>
  <si>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</si>
  <si>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</si>
  <si>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</si>
  <si>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</si>
  <si>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</si>
  <si>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</si>
  <si>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</si>
  <si>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</si>
  <si>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</si>
  <si>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</si>
  <si>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</si>
  <si>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</si>
  <si>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</si>
  <si>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</si>
  <si>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</si>
  <si>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</si>
  <si>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</si>
  <si>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</si>
  <si>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</si>
  <si>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</si>
  <si>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</si>
  <si>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</si>
  <si>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</si>
  <si>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</si>
  <si>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</si>
  <si>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</si>
  <si>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</si>
  <si>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</si>
  <si>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</si>
  <si>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</si>
  <si>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</si>
  <si>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</si>
  <si>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</si>
  <si>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</si>
  <si>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</si>
  <si>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</si>
  <si>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</si>
  <si>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</si>
  <si>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</si>
  <si>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</si>
  <si>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</si>
  <si>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</si>
  <si>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</si>
  <si>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</si>
  <si>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</si>
  <si>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</si>
  <si>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</si>
  <si>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</si>
  <si>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</si>
  <si>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</si>
  <si>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</si>
  <si>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</si>
  <si>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</si>
  <si>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</si>
  <si>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</si>
  <si>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</si>
  <si>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</si>
  <si>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</si>
  <si>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</si>
  <si>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</si>
  <si>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</si>
  <si>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</si>
  <si>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</si>
  <si>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</si>
  <si>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</si>
  <si>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</si>
  <si>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</si>
  <si>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</si>
  <si>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</si>
  <si>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</si>
  <si>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</si>
  <si>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</si>
  <si>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</si>
  <si>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</si>
  <si>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</si>
  <si>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</si>
  <si>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</si>
  <si>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</si>
  <si>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</si>
  <si>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</si>
  <si>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</si>
  <si>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</si>
  <si>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</si>
  <si>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</si>
  <si>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</si>
  <si>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</si>
  <si>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</si>
  <si>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</si>
  <si>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</si>
  <si>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</si>
  <si>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</si>
  <si>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</si>
  <si>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</si>
  <si>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</si>
  <si>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</si>
  <si>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</si>
  <si>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</si>
  <si>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</si>
  <si>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</si>
  <si>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</si>
  <si>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</si>
  <si>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</si>
  <si>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</si>
  <si>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</si>
  <si>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</si>
  <si>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</si>
  <si>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</si>
  <si>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</si>
  <si>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</si>
  <si>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</si>
  <si>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</si>
  <si>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</si>
  <si>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</si>
  <si>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</si>
  <si>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</si>
  <si>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</si>
  <si>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</si>
  <si>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</si>
  <si>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</si>
  <si>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</si>
  <si>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</si>
  <si>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</si>
  <si>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</si>
  <si>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</si>
  <si>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</si>
  <si>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</si>
  <si>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</si>
  <si>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</si>
  <si>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</si>
  <si>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</si>
  <si>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</si>
  <si>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</si>
  <si>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</si>
  <si>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</si>
  <si>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</si>
  <si>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</si>
  <si>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</si>
  <si>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</si>
  <si>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</si>
  <si>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</si>
  <si>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</si>
  <si>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</si>
  <si>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</si>
  <si>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</si>
  <si>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</si>
  <si>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</si>
  <si>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</si>
  <si>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</si>
  <si>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</si>
  <si>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</si>
  <si>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</si>
  <si>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</si>
  <si>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</si>
  <si>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</si>
  <si>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</si>
  <si>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</si>
  <si>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</si>
  <si>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</si>
  <si>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</si>
  <si>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</si>
  <si>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</si>
  <si>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</si>
  <si>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</si>
  <si>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</si>
  <si>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</si>
  <si>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</si>
  <si>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</si>
  <si>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</si>
  <si>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</si>
  <si>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</si>
  <si>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</si>
  <si>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</si>
  <si>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</si>
  <si>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</si>
  <si>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</si>
  <si>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</si>
  <si>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</si>
  <si>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</si>
  <si>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</si>
  <si>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</si>
  <si>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</si>
  <si>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</si>
  <si>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</si>
  <si>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</si>
  <si>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</si>
  <si>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</si>
  <si>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</si>
  <si>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</si>
  <si>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</si>
  <si>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</si>
  <si>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</si>
  <si>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</si>
  <si>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</si>
  <si>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</si>
  <si>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</si>
  <si>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</si>
  <si>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</si>
  <si>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</si>
  <si>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</si>
  <si>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</si>
  <si>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</si>
  <si>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</si>
  <si>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</si>
  <si>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</si>
  <si>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</si>
  <si>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</si>
  <si>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</si>
  <si>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</si>
  <si>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</si>
  <si>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</si>
  <si>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</si>
  <si>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</si>
  <si>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</si>
  <si>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</si>
  <si>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</si>
  <si>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</si>
  <si>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</si>
  <si>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</si>
  <si>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</si>
  <si>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</si>
  <si>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</si>
  <si>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</si>
  <si>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</si>
  <si>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</si>
  <si>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</si>
  <si>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</si>
  <si>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</si>
  <si>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</si>
  <si>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</si>
  <si>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</si>
  <si>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</si>
  <si>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</si>
  <si>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</si>
  <si>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</si>
  <si>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</si>
  <si>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</si>
  <si>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</si>
  <si>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</si>
  <si>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</si>
  <si>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</si>
  <si>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</si>
  <si>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</si>
  <si>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</si>
  <si>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</si>
  <si>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</si>
  <si>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</si>
  <si>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</si>
  <si>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</si>
  <si>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</si>
  <si>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</si>
  <si>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</si>
  <si>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</si>
  <si>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</si>
  <si>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</si>
  <si>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</si>
  <si>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</si>
  <si>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</si>
  <si>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</si>
  <si>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</si>
  <si>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</si>
  <si>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</si>
  <si>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</si>
  <si>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</si>
  <si>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</si>
  <si>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</si>
  <si>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</si>
  <si>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</si>
  <si>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</si>
  <si>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</si>
  <si>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</si>
  <si>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</si>
  <si>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</si>
  <si>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</si>
  <si>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</si>
  <si>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</si>
  <si>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</si>
  <si>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</si>
  <si>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</si>
  <si>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</si>
  <si>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</si>
  <si>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</si>
  <si>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</si>
  <si>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</si>
  <si>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</si>
  <si>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</si>
  <si>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</si>
  <si>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</si>
  <si>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</si>
  <si>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</si>
  <si>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</si>
  <si>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</si>
  <si>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</si>
  <si>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</si>
  <si>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</si>
  <si>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</si>
  <si>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</si>
  <si>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</si>
  <si>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</si>
  <si>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</si>
  <si>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</si>
  <si>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</si>
  <si>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</si>
  <si>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</si>
  <si>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</si>
  <si>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</si>
  <si>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</si>
  <si>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</si>
  <si>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</si>
  <si>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</si>
  <si>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</si>
  <si>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</si>
  <si>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</si>
  <si>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</si>
  <si>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</si>
  <si>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</si>
  <si>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</si>
  <si>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</si>
  <si>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</si>
  <si>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</si>
  <si>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</si>
  <si>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</si>
  <si>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</si>
  <si>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</si>
  <si>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</si>
  <si>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</si>
  <si>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</si>
  <si>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</si>
  <si>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</si>
  <si>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</si>
  <si>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</si>
  <si>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</si>
  <si>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</si>
  <si>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</si>
  <si>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</si>
  <si>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</si>
  <si>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</si>
  <si>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</si>
  <si>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</si>
  <si>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</si>
  <si>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</si>
  <si>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</si>
  <si>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</si>
  <si>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</si>
  <si>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</si>
  <si>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</si>
  <si>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</si>
  <si>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</si>
  <si>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</si>
  <si>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</si>
  <si>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</si>
  <si>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</si>
  <si>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</si>
  <si>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</si>
  <si>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</si>
  <si>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</si>
  <si>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</si>
  <si>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</si>
  <si>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</si>
  <si>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</si>
  <si>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</si>
  <si>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</si>
  <si>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</si>
  <si>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</si>
  <si>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</si>
  <si>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</si>
  <si>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</si>
  <si>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</si>
  <si>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</si>
  <si>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</si>
  <si>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</si>
  <si>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</si>
  <si>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</si>
  <si>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</si>
  <si>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</si>
  <si>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</si>
  <si>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</si>
  <si>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</si>
  <si>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</si>
  <si>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</si>
  <si>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</si>
  <si>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</si>
  <si>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</si>
  <si>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</si>
  <si>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</si>
  <si>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</si>
  <si>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</si>
  <si>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</si>
  <si>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</si>
  <si>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</si>
  <si>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</si>
  <si>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</si>
  <si>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</si>
  <si>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</si>
  <si>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</si>
  <si>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</si>
  <si>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</si>
  <si>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</si>
  <si>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</si>
  <si>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</si>
  <si>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</si>
  <si>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</si>
  <si>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</si>
  <si>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</si>
  <si>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</si>
  <si>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</si>
  <si>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</si>
  <si>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</si>
  <si>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</si>
  <si>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</si>
  <si>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</si>
  <si>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</si>
  <si>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</si>
  <si>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</si>
  <si>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</si>
  <si>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</si>
  <si>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</si>
  <si>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</si>
  <si>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</si>
  <si>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</si>
  <si>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</si>
  <si>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</si>
  <si>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</si>
  <si>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</si>
  <si>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</si>
  <si>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</si>
  <si>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</si>
  <si>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</si>
  <si>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</si>
  <si>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</si>
  <si>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</si>
  <si>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</si>
  <si>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</si>
  <si>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</si>
  <si>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</si>
  <si>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</si>
  <si>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</si>
  <si>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</si>
  <si>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</si>
  <si>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</si>
  <si>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</si>
  <si>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</si>
  <si>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</si>
  <si>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</si>
  <si>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</si>
  <si>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</si>
  <si>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</si>
  <si>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</si>
  <si>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</si>
  <si>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</si>
  <si>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</si>
  <si>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</si>
  <si>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</si>
  <si>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</si>
  <si>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</si>
  <si>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</si>
  <si>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</si>
  <si>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</si>
  <si>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</si>
  <si>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</si>
  <si>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</si>
  <si>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</si>
  <si>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</si>
  <si>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</si>
  <si>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</si>
  <si>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</si>
  <si>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</si>
  <si>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</si>
  <si>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</si>
  <si>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</si>
  <si>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</si>
  <si>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</si>
  <si>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</si>
  <si>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</si>
  <si>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</si>
  <si>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</si>
  <si>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</si>
  <si>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</si>
  <si>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</si>
  <si>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</si>
  <si>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</si>
  <si>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</si>
  <si>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</si>
  <si>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</si>
  <si>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</si>
  <si>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</si>
  <si>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</si>
  <si>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</si>
  <si>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</si>
  <si>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</si>
  <si>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</si>
  <si>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</si>
  <si>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</si>
  <si>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</si>
  <si>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</si>
  <si>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</si>
  <si>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</si>
  <si>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</si>
  <si>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</si>
  <si>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</si>
  <si>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</si>
  <si>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</si>
  <si>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</si>
  <si>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</si>
  <si>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</si>
  <si>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</si>
  <si>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</si>
  <si>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</si>
  <si>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</si>
  <si>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</si>
  <si>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</si>
  <si>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</si>
  <si>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</si>
  <si>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</si>
  <si>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</si>
  <si>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</si>
  <si>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</si>
  <si>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</si>
  <si>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</si>
  <si>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</si>
  <si>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</si>
  <si>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</si>
  <si>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</si>
  <si>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</si>
  <si>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</si>
  <si>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</si>
  <si>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</si>
  <si>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</si>
  <si>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</si>
  <si>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</si>
  <si>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</si>
  <si>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</si>
  <si>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</si>
  <si>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</si>
  <si>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</si>
  <si>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</si>
  <si>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</si>
  <si>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</si>
  <si>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</si>
  <si>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</si>
  <si>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</si>
  <si>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</si>
  <si>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</si>
  <si>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</si>
  <si>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</si>
  <si>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</si>
  <si>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</si>
  <si>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</si>
  <si>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</si>
  <si>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</si>
  <si>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</si>
  <si>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</si>
  <si>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</si>
  <si>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</si>
  <si>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</si>
  <si>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</si>
  <si>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</si>
  <si>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</si>
  <si>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</si>
  <si>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</si>
  <si>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</si>
  <si>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</si>
  <si>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</si>
  <si>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</si>
  <si>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</si>
  <si>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</si>
  <si>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</si>
  <si>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</si>
  <si>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</si>
  <si>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</si>
  <si>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</si>
  <si>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</si>
  <si>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</si>
  <si>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</si>
  <si>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</si>
  <si>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</si>
  <si>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</si>
  <si>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</si>
  <si>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</si>
  <si>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</si>
  <si>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</si>
  <si>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</si>
  <si>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</si>
  <si>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</si>
  <si>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</si>
  <si>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</si>
  <si>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</si>
  <si>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</si>
  <si>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</si>
  <si>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</si>
  <si>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</si>
  <si>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</si>
  <si>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</si>
  <si>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</si>
  <si>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</si>
  <si>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</si>
  <si>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</si>
  <si>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</si>
  <si>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</si>
  <si>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</si>
  <si>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</si>
  <si>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</si>
  <si>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</si>
  <si>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</si>
  <si>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</si>
  <si>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</si>
  <si>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</si>
  <si>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</si>
  <si>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</si>
  <si>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</si>
  <si>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</si>
  <si>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</si>
  <si>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</si>
  <si>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</si>
  <si>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</si>
  <si>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</si>
  <si>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</si>
  <si>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</si>
  <si>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</si>
  <si>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</si>
  <si>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</si>
  <si>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</si>
  <si>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</si>
  <si>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</si>
  <si>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</si>
  <si>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</si>
  <si>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</si>
  <si>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</si>
  <si>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</si>
  <si>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</si>
  <si>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</si>
  <si>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</si>
  <si>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</si>
  <si>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</si>
  <si>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</si>
  <si>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</si>
  <si>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</si>
  <si>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</si>
  <si>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</si>
  <si>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</si>
  <si>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</si>
  <si>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</si>
  <si>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</si>
  <si>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</si>
  <si>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</si>
  <si>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</si>
  <si>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</si>
  <si>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</si>
  <si>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</si>
  <si>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</si>
  <si>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</si>
  <si>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</si>
  <si>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</si>
  <si>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</si>
  <si>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</si>
  <si>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</si>
  <si>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</si>
  <si>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</si>
  <si>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</si>
  <si>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</si>
  <si>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</si>
  <si>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</si>
  <si>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</si>
  <si>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</si>
  <si>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</si>
  <si>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</si>
  <si>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</si>
  <si>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</si>
  <si>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</si>
  <si>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</si>
  <si>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</si>
  <si>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</si>
  <si>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</si>
  <si>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</si>
  <si>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</si>
  <si>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</si>
  <si>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</si>
  <si>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</si>
  <si>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</si>
  <si>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</si>
  <si>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</si>
  <si>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</si>
  <si>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</si>
  <si>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</si>
  <si>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</si>
  <si>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</si>
  <si>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</si>
  <si>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</si>
  <si>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</si>
  <si>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</si>
  <si>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</si>
  <si>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</si>
  <si>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</si>
  <si>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</si>
  <si>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</si>
  <si>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</si>
  <si>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</si>
  <si>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</si>
  <si>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</si>
  <si>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</si>
  <si>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</si>
  <si>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</si>
  <si>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</si>
  <si>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</si>
  <si>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</si>
  <si>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</si>
  <si>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</si>
  <si>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</si>
  <si>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</si>
  <si>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</si>
  <si>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</si>
  <si>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</si>
  <si>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</si>
  <si>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</si>
  <si>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</si>
  <si>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</si>
  <si>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</si>
  <si>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</si>
  <si>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</si>
  <si>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</si>
  <si>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</si>
  <si>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</si>
  <si>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</si>
  <si>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</si>
  <si>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</si>
  <si>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</si>
  <si>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</si>
  <si>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</si>
  <si>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</si>
  <si>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</si>
  <si>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</si>
  <si>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</si>
  <si>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</si>
  <si>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</si>
  <si>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</si>
  <si>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</si>
  <si>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</si>
  <si>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</si>
  <si>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</si>
  <si>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</si>
  <si>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</si>
  <si>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</si>
  <si>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</si>
  <si>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</si>
  <si>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</si>
  <si>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</si>
  <si>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</si>
  <si>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</si>
  <si>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</si>
  <si>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</si>
  <si>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</si>
  <si>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</si>
  <si>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</si>
  <si>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</si>
  <si>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</si>
  <si>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</si>
  <si>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</si>
  <si>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</si>
  <si>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</si>
  <si>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</si>
  <si>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</si>
  <si>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</si>
  <si>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</si>
  <si>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</si>
  <si>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</si>
  <si>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</si>
  <si>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</si>
  <si>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</si>
  <si>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</si>
  <si>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</si>
  <si>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</si>
  <si>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</si>
  <si>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</si>
  <si>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</si>
  <si>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</si>
  <si>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</si>
  <si>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</si>
  <si>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</si>
  <si>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</si>
  <si>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</si>
  <si>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</si>
  <si>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</si>
  <si>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</si>
  <si>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</si>
  <si>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</si>
  <si>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</si>
  <si>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</si>
  <si>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</si>
  <si>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</si>
  <si>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</si>
  <si>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</si>
  <si>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</si>
  <si>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</si>
  <si>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</si>
  <si>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</si>
  <si>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</si>
  <si>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</si>
  <si>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</si>
  <si>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</si>
  <si>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</si>
  <si>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</si>
  <si>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</si>
  <si>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</si>
  <si>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</si>
  <si>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</si>
  <si>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</si>
  <si>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</si>
  <si>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</si>
  <si>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</si>
  <si>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</si>
  <si>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</si>
  <si>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</si>
  <si>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</si>
  <si>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</si>
  <si>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</si>
  <si>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</si>
  <si>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</si>
  <si>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</si>
  <si>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</si>
  <si>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</si>
  <si>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</si>
  <si>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</si>
  <si>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</si>
  <si>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</si>
  <si>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</si>
  <si>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</si>
  <si>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</si>
  <si>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</si>
  <si>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</si>
  <si>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</si>
  <si>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</si>
  <si>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</si>
  <si>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</si>
  <si>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</si>
  <si>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</si>
  <si>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</si>
  <si>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</si>
  <si>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</si>
  <si>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</si>
  <si>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</si>
  <si>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</si>
  <si>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</si>
  <si>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</si>
  <si>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</si>
  <si>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</si>
  <si>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</si>
  <si>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</si>
  <si>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</si>
  <si>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</si>
  <si>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</si>
  <si>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</si>
  <si>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</si>
  <si>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</si>
  <si>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</si>
  <si>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</si>
  <si>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</si>
  <si>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</si>
  <si>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</si>
  <si>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</si>
  <si>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</si>
  <si>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</si>
  <si>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</si>
  <si>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</si>
  <si>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</si>
  <si>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</si>
  <si>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</si>
  <si>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</si>
  <si>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</si>
  <si>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</si>
  <si>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</si>
  <si>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</si>
  <si>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</si>
  <si>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</si>
  <si>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</si>
  <si>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</si>
  <si>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</si>
  <si>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</si>
  <si>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</si>
  <si>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</si>
  <si>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</si>
  <si>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</si>
  <si>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</si>
  <si>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</si>
  <si>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</si>
  <si>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</si>
  <si>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</si>
  <si>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</si>
  <si>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</si>
  <si>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</si>
  <si>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</si>
  <si>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</si>
  <si>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</si>
  <si>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</si>
  <si>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</si>
  <si>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</si>
  <si>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</si>
  <si>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</si>
  <si>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</si>
  <si>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</si>
  <si>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</si>
  <si>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</si>
  <si>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</si>
  <si>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</si>
  <si>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</si>
  <si>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</si>
  <si>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</si>
  <si>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</si>
  <si>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</si>
  <si>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</si>
  <si>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</si>
  <si>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</si>
  <si>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</si>
  <si>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</si>
  <si>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</si>
  <si>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</si>
  <si>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</si>
  <si>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</si>
  <si>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</si>
  <si>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</si>
  <si>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</si>
  <si>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</si>
  <si>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</si>
  <si>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</si>
  <si>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</si>
  <si>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</si>
  <si>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</si>
  <si>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</si>
  <si>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</si>
  <si>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</si>
  <si>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</si>
  <si>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</si>
  <si>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</si>
  <si>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</si>
  <si>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</si>
  <si>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</si>
  <si>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</si>
  <si>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</si>
  <si>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</si>
  <si>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</si>
  <si>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</si>
  <si>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</si>
  <si>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</si>
  <si>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</si>
  <si>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</si>
  <si>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</si>
  <si>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</si>
  <si>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</si>
  <si>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</si>
  <si>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</si>
  <si>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</si>
  <si>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</si>
  <si>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</si>
  <si>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</si>
  <si>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</si>
  <si>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</si>
  <si>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</si>
  <si>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</si>
  <si>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</si>
  <si>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</si>
  <si>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</si>
  <si>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</si>
  <si>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</si>
  <si>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</si>
  <si>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</si>
  <si>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</si>
  <si>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</si>
  <si>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</si>
  <si>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</si>
  <si>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</si>
  <si>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</si>
  <si>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</si>
  <si>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</si>
  <si>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</si>
  <si>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</si>
  <si>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</si>
  <si>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</si>
  <si>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</si>
  <si>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</si>
  <si>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</si>
  <si>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</si>
  <si>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</si>
  <si>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</si>
  <si>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</si>
  <si>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</si>
  <si>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</si>
  <si>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</si>
  <si>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</si>
  <si>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</si>
  <si>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</si>
  <si>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</si>
  <si>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</si>
  <si>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</si>
  <si>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</si>
  <si>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</si>
  <si>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</si>
  <si>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</si>
  <si>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</si>
  <si>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</si>
  <si>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</si>
  <si>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</si>
  <si>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</si>
  <si>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</si>
  <si>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</si>
  <si>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</si>
  <si>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</si>
  <si>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</si>
  <si>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</si>
  <si>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</si>
  <si>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</si>
  <si>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</si>
  <si>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</si>
  <si>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</si>
  <si>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</si>
  <si>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</si>
  <si>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</si>
  <si>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</si>
  <si>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</si>
  <si>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</si>
  <si>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</si>
  <si>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</si>
  <si>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</si>
  <si>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</si>
  <si>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</si>
  <si>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</si>
  <si>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</si>
  <si>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</si>
  <si>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</si>
  <si>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</si>
  <si>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</si>
  <si>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</si>
  <si>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</si>
  <si>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</si>
  <si>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</si>
  <si>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</si>
  <si>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</si>
  <si>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</si>
  <si>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</si>
  <si>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</si>
  <si>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</si>
  <si>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</si>
  <si>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</si>
  <si>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</si>
  <si>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</si>
  <si>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</si>
  <si>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</si>
  <si>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</si>
  <si>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</si>
  <si>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</si>
  <si>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</si>
  <si>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</si>
  <si>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</si>
  <si>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</si>
  <si>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</si>
  <si>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</si>
  <si>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</si>
  <si>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</si>
  <si>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</si>
  <si>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</si>
  <si>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</si>
  <si>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</si>
  <si>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</si>
  <si>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</si>
  <si>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</si>
  <si>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</si>
  <si>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</si>
  <si>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</si>
  <si>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</si>
  <si>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</si>
  <si>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</si>
  <si>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</si>
  <si>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</si>
  <si>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</si>
  <si>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</si>
  <si>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</si>
  <si>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</si>
  <si>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</si>
  <si>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</si>
  <si>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</si>
  <si>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</si>
  <si>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</si>
  <si>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</si>
  <si>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</si>
  <si>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</si>
  <si>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</si>
  <si>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</si>
  <si>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</si>
  <si>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</si>
  <si>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</si>
  <si>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</si>
  <si>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</si>
  <si>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</si>
  <si>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</si>
  <si>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</si>
  <si>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</si>
  <si>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</si>
  <si>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</si>
  <si>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</si>
  <si>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</si>
  <si>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</si>
  <si>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</si>
  <si>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</si>
  <si>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</si>
  <si>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</si>
  <si>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</si>
  <si>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</si>
  <si>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</si>
  <si>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</si>
  <si>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</si>
  <si>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</si>
  <si>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</si>
  <si>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</si>
  <si>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</si>
  <si>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</si>
  <si>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</si>
  <si>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</si>
  <si>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</si>
  <si>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</si>
  <si>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</si>
  <si>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</si>
  <si>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</si>
  <si>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</si>
  <si>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</si>
  <si>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</si>
  <si>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</si>
  <si>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</si>
  <si>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</si>
  <si>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</si>
  <si>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</si>
  <si>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</si>
  <si>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</si>
  <si>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</si>
  <si>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</si>
  <si>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</si>
  <si>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</si>
  <si>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</si>
  <si>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</si>
  <si>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</si>
  <si>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</si>
  <si>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</si>
  <si>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</si>
  <si>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</si>
  <si>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</si>
  <si>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</si>
  <si>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</si>
  <si>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</si>
  <si>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</si>
  <si>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</si>
  <si>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</si>
  <si>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</si>
  <si>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</si>
  <si>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</si>
  <si>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</si>
  <si>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</si>
  <si>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</si>
  <si>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</si>
  <si>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</si>
  <si>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</si>
  <si>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</si>
  <si>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</si>
  <si>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</si>
  <si>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</si>
  <si>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</si>
  <si>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</si>
  <si>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</si>
  <si>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</si>
  <si>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</si>
  <si>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</si>
  <si>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</si>
  <si>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</si>
  <si>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</si>
  <si>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</si>
  <si>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</si>
  <si>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</si>
  <si>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</si>
  <si>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</si>
  <si>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</si>
  <si>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</si>
  <si>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</si>
  <si>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</si>
  <si>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</si>
  <si>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</si>
  <si>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</si>
  <si>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</si>
  <si>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</si>
  <si>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</si>
  <si>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</si>
  <si>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</si>
  <si>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</si>
  <si>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</si>
  <si>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</si>
  <si>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</si>
  <si>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</si>
  <si>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</si>
  <si>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</si>
  <si>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</si>
  <si>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</si>
  <si>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</si>
  <si>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</si>
  <si>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</si>
  <si>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</si>
  <si>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</si>
  <si>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</si>
  <si>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</si>
  <si>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</si>
  <si>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</si>
  <si>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</si>
  <si>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</si>
  <si>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</si>
  <si>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</si>
  <si>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</si>
  <si>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</si>
  <si>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</si>
  <si>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</si>
  <si>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</si>
  <si>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</si>
  <si>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</si>
  <si>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</si>
  <si>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</si>
  <si>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</si>
  <si>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</si>
  <si>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</si>
  <si>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</si>
  <si>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</si>
  <si>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</si>
  <si>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</si>
  <si>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</si>
  <si>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</si>
  <si>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</si>
  <si>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</si>
  <si>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</si>
  <si>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</si>
  <si>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</si>
  <si>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</si>
  <si>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</si>
  <si>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</si>
  <si>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</si>
  <si>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</si>
  <si>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</si>
  <si>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</si>
  <si>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</si>
  <si>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</si>
  <si>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</si>
  <si>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</si>
  <si>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</si>
  <si>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</si>
  <si>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</si>
  <si>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</si>
  <si>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</si>
  <si>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</si>
  <si>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</si>
  <si>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</si>
  <si>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</si>
  <si>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</si>
  <si>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</si>
  <si>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</si>
  <si>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</si>
  <si>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</si>
  <si>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</si>
  <si>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</si>
  <si>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</si>
  <si>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</si>
  <si>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</si>
  <si>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</si>
  <si>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</si>
  <si>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</si>
  <si>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</si>
  <si>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</si>
  <si>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</si>
  <si>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</si>
  <si>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</si>
  <si>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</si>
  <si>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</si>
  <si>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</si>
  <si>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</si>
  <si>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</si>
  <si>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</si>
  <si>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</si>
  <si>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</si>
  <si>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</si>
  <si>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</si>
  <si>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</si>
  <si>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</si>
  <si>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</si>
  <si>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</si>
  <si>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</si>
  <si>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</si>
  <si>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</si>
  <si>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</si>
  <si>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</si>
  <si>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</si>
  <si>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</si>
  <si>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</si>
  <si>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</si>
  <si>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</si>
  <si>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</si>
  <si>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</si>
  <si>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</si>
  <si>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</si>
  <si>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</si>
  <si>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</si>
  <si>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</si>
  <si>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</si>
  <si>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</si>
  <si>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</si>
  <si>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</si>
  <si>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</si>
  <si>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</si>
  <si>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</si>
  <si>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</si>
  <si>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</si>
  <si>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</si>
  <si>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</si>
  <si>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</si>
  <si>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</si>
  <si>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</si>
  <si>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</si>
  <si>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</si>
  <si>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</si>
  <si>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</si>
  <si>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</si>
  <si>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</si>
  <si>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</si>
  <si>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</si>
  <si>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</si>
  <si>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</si>
  <si>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</si>
  <si>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</si>
  <si>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</si>
  <si>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</si>
  <si>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</si>
  <si>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</si>
  <si>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</si>
  <si>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</si>
  <si>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</si>
  <si>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</si>
  <si>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</si>
  <si>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</si>
  <si>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</si>
  <si>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</si>
  <si>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</si>
  <si>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</si>
  <si>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</si>
  <si>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</si>
  <si>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</si>
  <si>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</si>
  <si>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</si>
  <si>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</si>
  <si>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</si>
  <si>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</si>
  <si>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</si>
  <si>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</si>
  <si>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</si>
  <si>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</si>
  <si>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</si>
  <si>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</si>
  <si>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</si>
  <si>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</si>
  <si>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</si>
  <si>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</si>
  <si>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</si>
  <si>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</si>
  <si>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</si>
  <si>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</si>
  <si>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</si>
  <si>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</si>
  <si>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</si>
  <si>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</si>
  <si>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</si>
  <si>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</si>
  <si>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</si>
  <si>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</si>
  <si>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</si>
  <si>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</si>
  <si>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</si>
  <si>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</si>
  <si>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</si>
  <si>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</si>
  <si>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</si>
  <si>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</si>
  <si>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</si>
  <si>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</si>
  <si>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</si>
  <si>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</si>
  <si>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</si>
  <si>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</si>
  <si>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</si>
  <si>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</si>
  <si>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</si>
  <si>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</si>
  <si>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</si>
  <si>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</si>
  <si>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</si>
  <si>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</si>
  <si>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</si>
  <si>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</si>
  <si>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</si>
  <si>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</si>
  <si>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</si>
  <si>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</si>
  <si>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</si>
  <si>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</si>
  <si>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</si>
  <si>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</si>
  <si>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</si>
  <si>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</si>
  <si>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</si>
  <si>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</si>
  <si>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</si>
  <si>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</si>
  <si>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</si>
  <si>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</si>
  <si>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</si>
  <si>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</si>
  <si>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</si>
  <si>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</si>
  <si>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</si>
  <si>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</si>
  <si>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</si>
  <si>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</si>
  <si>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</si>
  <si>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</si>
  <si>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</si>
  <si>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</si>
  <si>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</si>
  <si>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</si>
  <si>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</si>
  <si>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</si>
  <si>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</si>
  <si>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</si>
  <si>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</si>
  <si>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</si>
  <si>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</si>
  <si>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</si>
  <si>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</si>
  <si>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</si>
  <si>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</si>
  <si>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</si>
  <si>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</si>
  <si>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</si>
  <si>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</si>
  <si>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</si>
  <si>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</si>
  <si>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</si>
  <si>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</si>
  <si>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</si>
  <si>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</si>
  <si>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</si>
  <si>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</si>
  <si>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</si>
  <si>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</si>
  <si>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</si>
  <si>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</si>
  <si>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</si>
  <si>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</si>
  <si>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</si>
  <si>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</si>
  <si>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</si>
  <si>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</si>
  <si>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</si>
  <si>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</si>
  <si>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</si>
  <si>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</si>
  <si>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</si>
  <si>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</si>
  <si>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</si>
  <si>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</si>
  <si>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</si>
  <si>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</si>
  <si>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</si>
  <si>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</si>
  <si>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</si>
  <si>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</si>
  <si>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</si>
  <si>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</si>
  <si>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</si>
  <si>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</si>
  <si>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</si>
  <si>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</si>
  <si>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</si>
  <si>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</si>
  <si>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</si>
  <si>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</si>
  <si>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</si>
  <si>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</si>
  <si>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</si>
  <si>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</si>
  <si>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</si>
  <si>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</si>
  <si>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</si>
  <si>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</si>
  <si>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</si>
  <si>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</si>
  <si>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</si>
  <si>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</si>
  <si>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</si>
  <si>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</si>
  <si>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</si>
  <si>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</si>
  <si>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</si>
  <si>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</si>
  <si>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</si>
  <si>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</si>
  <si>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</si>
  <si>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</si>
  <si>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</si>
  <si>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</si>
  <si>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</si>
  <si>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</si>
  <si>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</si>
  <si>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</si>
  <si>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</si>
  <si>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</si>
  <si>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</si>
  <si>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</si>
  <si>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</si>
  <si>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</si>
  <si>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</si>
  <si>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</si>
  <si>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</si>
  <si>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</si>
  <si>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</si>
  <si>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</si>
  <si>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</si>
  <si>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</si>
  <si>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</si>
  <si>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</si>
  <si>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</si>
  <si>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</si>
  <si>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</si>
  <si>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</si>
  <si>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</si>
  <si>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</si>
  <si>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</si>
  <si>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</si>
  <si>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</si>
  <si>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</si>
  <si>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</si>
  <si>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</si>
  <si>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</si>
  <si>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</si>
  <si>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</si>
  <si>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</si>
  <si>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</si>
  <si>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</si>
  <si>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</si>
  <si>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</si>
  <si>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</si>
  <si>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</si>
  <si>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</si>
  <si>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</si>
  <si>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</si>
  <si>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</si>
  <si>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</si>
  <si>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</si>
  <si>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</si>
  <si>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</si>
  <si>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</si>
  <si>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</si>
  <si>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</si>
  <si>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</si>
  <si>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</si>
  <si>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</si>
  <si>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</si>
  <si>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</si>
  <si>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</si>
  <si>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</si>
  <si>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</si>
  <si>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</si>
  <si>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</si>
  <si>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</si>
  <si>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</si>
  <si>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</si>
  <si>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</si>
  <si>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</si>
  <si>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</si>
  <si>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</si>
  <si>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</si>
  <si>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</si>
  <si>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</si>
  <si>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</si>
  <si>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</si>
  <si>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</si>
  <si>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</si>
  <si>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</si>
  <si>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</si>
  <si>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</si>
  <si>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</si>
  <si>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</si>
  <si>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</si>
  <si>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</si>
  <si>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</si>
  <si>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</si>
  <si>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</si>
  <si>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</si>
  <si>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</si>
  <si>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</si>
  <si>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</si>
  <si>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</si>
  <si>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</si>
  <si>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</si>
  <si>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</si>
  <si>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</si>
  <si>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</si>
  <si>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</si>
  <si>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</si>
  <si>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</si>
  <si>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</si>
  <si>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</si>
  <si>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</si>
  <si>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</si>
  <si>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</si>
  <si>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</si>
  <si>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</si>
  <si>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</si>
  <si>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</si>
  <si>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</si>
  <si>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</si>
  <si>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</si>
  <si>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</si>
  <si>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</si>
  <si>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</si>
  <si>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</si>
  <si>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</si>
  <si>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</si>
  <si>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</si>
  <si>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</si>
  <si>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</si>
  <si>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</si>
  <si>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</si>
  <si>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</si>
  <si>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</si>
  <si>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</si>
  <si>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</si>
  <si>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</si>
  <si>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</si>
  <si>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</si>
  <si>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</si>
  <si>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</si>
  <si>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</si>
  <si>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</si>
  <si>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</si>
  <si>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</si>
  <si>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</si>
  <si>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</si>
  <si>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</si>
  <si>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</si>
  <si>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</si>
  <si>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</si>
  <si>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</si>
  <si>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</si>
  <si>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</si>
  <si>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</si>
  <si>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</si>
  <si>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</si>
  <si>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</si>
  <si>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</si>
  <si>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</si>
  <si>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</si>
  <si>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</si>
  <si>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</si>
  <si>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</si>
  <si>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</si>
  <si>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</si>
  <si>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</si>
  <si>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</si>
  <si>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</si>
  <si>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</si>
  <si>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</si>
  <si>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</si>
  <si>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</si>
  <si>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</si>
  <si>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</si>
  <si>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</si>
  <si>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</si>
  <si>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</si>
  <si>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</si>
  <si>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</si>
  <si>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</si>
  <si>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</si>
  <si>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</si>
  <si>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</si>
  <si>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</si>
  <si>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</si>
  <si>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</si>
  <si>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</si>
  <si>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</si>
  <si>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</si>
  <si>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</si>
  <si>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</si>
  <si>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</si>
  <si>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</si>
  <si>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</si>
  <si>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</si>
  <si>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</si>
  <si>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</si>
  <si>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</si>
  <si>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</si>
  <si>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</si>
  <si>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</si>
  <si>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</si>
  <si>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</si>
  <si>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</si>
  <si>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</si>
  <si>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</si>
  <si>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</si>
  <si>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</si>
  <si>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</si>
  <si>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</si>
  <si>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</si>
  <si>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</si>
  <si>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</si>
  <si>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</si>
  <si>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</si>
  <si>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</si>
  <si>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</si>
  <si>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</si>
  <si>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</si>
  <si>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</si>
  <si>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</si>
  <si>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</si>
  <si>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</si>
  <si>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</si>
  <si>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</si>
  <si>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</si>
  <si>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</si>
  <si>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</si>
  <si>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</si>
  <si>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</si>
  <si>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</si>
  <si>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</si>
  <si>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</si>
  <si>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</si>
  <si>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</si>
  <si>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</si>
  <si>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</si>
  <si>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</si>
  <si>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</si>
  <si>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</si>
  <si>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</si>
  <si>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</si>
  <si>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</si>
  <si>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</si>
  <si>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</si>
  <si>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</si>
  <si>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</si>
  <si>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</si>
  <si>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</si>
  <si>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</si>
  <si>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</si>
  <si>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</si>
  <si>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</si>
  <si>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</si>
  <si>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</si>
  <si>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</si>
  <si>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</si>
  <si>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</si>
  <si>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</si>
  <si>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</si>
  <si>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</si>
  <si>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</si>
  <si>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</si>
  <si>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</si>
  <si>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</si>
  <si>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</si>
  <si>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</si>
  <si>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</si>
  <si>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</si>
  <si>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</si>
  <si>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</si>
  <si>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</si>
  <si>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</si>
  <si>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</si>
  <si>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</si>
  <si>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</si>
  <si>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</si>
  <si>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</si>
  <si>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</si>
  <si>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</si>
  <si>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</si>
  <si>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</si>
  <si>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</si>
  <si>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</si>
  <si>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</si>
  <si>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</si>
  <si>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</si>
  <si>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</si>
  <si>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</si>
  <si>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</si>
  <si>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</si>
  <si>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</si>
  <si>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</si>
  <si>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</si>
  <si>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</si>
  <si>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</si>
  <si>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</si>
  <si>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</si>
  <si>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</si>
  <si>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</si>
  <si>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</si>
  <si>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</si>
  <si>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</si>
  <si>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</si>
  <si>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</si>
  <si>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</si>
  <si>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</si>
  <si>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</si>
  <si>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</si>
  <si>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</si>
  <si>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</si>
  <si>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</si>
  <si>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</si>
  <si>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</si>
  <si>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</si>
  <si>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</si>
  <si>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</si>
  <si>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</si>
  <si>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</si>
  <si>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</si>
  <si>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</si>
  <si>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</si>
  <si>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</si>
  <si>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</si>
  <si>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</si>
  <si>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</si>
  <si>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</si>
  <si>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</si>
  <si>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</si>
  <si>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</si>
  <si>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</si>
  <si>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</si>
  <si>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</si>
  <si>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</si>
  <si>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</si>
  <si>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</si>
  <si>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</si>
  <si>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</si>
  <si>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</si>
  <si>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</si>
  <si>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</si>
  <si>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</si>
  <si>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</si>
  <si>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</si>
  <si>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</si>
  <si>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</si>
  <si>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</si>
  <si>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</si>
  <si>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</si>
  <si>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</si>
  <si>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</si>
  <si>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</si>
  <si>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</si>
  <si>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</si>
  <si>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</si>
  <si>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</si>
  <si>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</si>
  <si>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</si>
  <si>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</si>
  <si>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</si>
  <si>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</si>
  <si>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</si>
  <si>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</si>
  <si>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</si>
  <si>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</si>
  <si>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</si>
  <si>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</si>
  <si>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</si>
  <si>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</si>
  <si>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</si>
  <si>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</si>
  <si>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</si>
  <si>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</si>
  <si>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</si>
  <si>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</si>
  <si>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</si>
  <si>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</si>
  <si>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</si>
  <si>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</si>
  <si>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</si>
  <si>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</si>
  <si>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</si>
  <si>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</si>
  <si>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</si>
  <si>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</si>
  <si>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</si>
  <si>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</si>
  <si>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</si>
  <si>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</si>
  <si>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</si>
  <si>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</si>
  <si>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</si>
  <si>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</si>
  <si>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</si>
  <si>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</si>
  <si>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</si>
  <si>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</si>
  <si>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</si>
  <si>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</si>
  <si>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</si>
  <si>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</si>
  <si>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</si>
  <si>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</si>
  <si>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</si>
  <si>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</si>
  <si>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</si>
  <si>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</si>
  <si>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</si>
  <si>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</si>
  <si>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</si>
  <si>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</si>
  <si>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</si>
  <si>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</si>
  <si>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</si>
  <si>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</si>
  <si>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</si>
  <si>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</si>
  <si>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</si>
  <si>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</si>
  <si>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</si>
  <si>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</si>
  <si>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</si>
  <si>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</si>
  <si>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</si>
  <si>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</si>
  <si>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</si>
  <si>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</si>
  <si>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</si>
  <si>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</si>
  <si>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</si>
  <si>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</si>
  <si>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</si>
  <si>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</si>
  <si>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</si>
  <si>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</si>
  <si>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</si>
  <si>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</si>
  <si>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</si>
  <si>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</si>
  <si>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</si>
  <si>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</si>
  <si>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</si>
  <si>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</si>
  <si>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</si>
  <si>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</si>
  <si>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</si>
  <si>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</si>
  <si>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</si>
  <si>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</si>
  <si>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</si>
  <si>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</si>
  <si>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</si>
  <si>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</si>
  <si>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</si>
  <si>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</si>
  <si>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</si>
  <si>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</si>
  <si>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</si>
  <si>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</si>
  <si>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</si>
  <si>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</si>
  <si>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</si>
  <si>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</si>
  <si>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</si>
  <si>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</si>
  <si>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</si>
  <si>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</si>
  <si>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</si>
  <si>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</si>
  <si>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</si>
  <si>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</si>
  <si>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</si>
  <si>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</si>
  <si>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</si>
  <si>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</si>
  <si>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</si>
  <si>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</si>
  <si>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</si>
  <si>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</si>
  <si>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</si>
  <si>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</si>
  <si>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</si>
  <si>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</si>
  <si>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</si>
  <si>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</si>
  <si>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</si>
  <si>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</si>
  <si>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</si>
  <si>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</si>
  <si>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</si>
  <si>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</si>
  <si>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</si>
  <si>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</si>
  <si>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</si>
  <si>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</si>
  <si>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</si>
  <si>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</si>
  <si>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</si>
  <si>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</si>
  <si>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</si>
  <si>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</si>
  <si>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</si>
  <si>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</si>
  <si>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</si>
  <si>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</si>
  <si>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</si>
  <si>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</si>
  <si>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</si>
  <si>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</si>
  <si>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</si>
  <si>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</si>
  <si>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</si>
  <si>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</si>
  <si>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</si>
  <si>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</si>
  <si>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</si>
  <si>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</si>
  <si>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</si>
  <si>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</si>
  <si>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</si>
  <si>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</si>
  <si>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</si>
  <si>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</si>
  <si>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</si>
  <si>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</si>
  <si>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</si>
  <si>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</si>
  <si>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</si>
  <si>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</si>
  <si>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</si>
  <si>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</si>
  <si>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</si>
  <si>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</si>
  <si>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</si>
  <si>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</si>
  <si>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</si>
  <si>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</si>
  <si>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</si>
  <si>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</si>
  <si>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</si>
  <si>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</si>
  <si>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</si>
  <si>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</si>
  <si>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</si>
  <si>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</si>
  <si>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</si>
  <si>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</si>
  <si>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</si>
  <si>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</si>
  <si>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</si>
  <si>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</si>
  <si>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</si>
  <si>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</si>
  <si>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</si>
  <si>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</si>
  <si>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</si>
  <si>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</si>
  <si>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</si>
  <si>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</si>
  <si>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</si>
  <si>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</si>
  <si>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</si>
  <si>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</si>
  <si>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</si>
  <si>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</si>
  <si>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</si>
  <si>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</si>
  <si>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</si>
  <si>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</si>
  <si>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</si>
  <si>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</si>
  <si>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</si>
  <si>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</si>
  <si>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</si>
  <si>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</si>
  <si>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</si>
  <si>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</si>
  <si>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</si>
  <si>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</si>
  <si>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</si>
  <si>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</si>
  <si>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</si>
  <si>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</si>
  <si>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</si>
  <si>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</si>
  <si>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</si>
  <si>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</si>
  <si>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</si>
  <si>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</si>
  <si>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</si>
  <si>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</si>
  <si>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</si>
  <si>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</si>
  <si>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</si>
  <si>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</si>
  <si>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</si>
  <si>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</si>
  <si>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</si>
  <si>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</si>
  <si>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</si>
  <si>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</si>
  <si>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</si>
  <si>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</si>
  <si>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</si>
  <si>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</si>
  <si>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</si>
  <si>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</si>
  <si>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</si>
  <si>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</si>
  <si>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</si>
  <si>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</si>
  <si>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</si>
  <si>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</si>
  <si>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</si>
  <si>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</si>
  <si>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</si>
  <si>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</si>
  <si>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</si>
  <si>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</si>
  <si>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</si>
  <si>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</si>
  <si>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</si>
  <si>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</si>
  <si>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</si>
  <si>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</si>
  <si>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</si>
  <si>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</si>
  <si>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</si>
  <si>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</si>
  <si>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</si>
  <si>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</si>
  <si>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</si>
  <si>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</si>
  <si>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</si>
  <si>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</si>
  <si>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</si>
  <si>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</si>
  <si>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</si>
  <si>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</si>
  <si>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</si>
  <si>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</si>
  <si>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</si>
  <si>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</si>
  <si>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</si>
  <si>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</si>
  <si>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</si>
  <si>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</si>
  <si>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</si>
  <si>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</si>
  <si>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</si>
  <si>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</si>
  <si>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</si>
  <si>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</si>
  <si>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</si>
  <si>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</si>
  <si>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</si>
  <si>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</si>
  <si>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</si>
  <si>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</si>
  <si>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</si>
  <si>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</si>
  <si>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</si>
  <si>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</si>
  <si>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</si>
  <si>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</si>
  <si>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</si>
  <si>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</si>
  <si>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</si>
  <si>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</si>
  <si>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</si>
  <si>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</si>
  <si>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</si>
  <si>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</si>
  <si>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</si>
  <si>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</si>
  <si>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</si>
  <si>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</si>
  <si>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</si>
  <si>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</si>
  <si>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</si>
  <si>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</si>
  <si>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</si>
  <si>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</si>
  <si>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</si>
  <si>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</si>
  <si>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</si>
  <si>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</si>
  <si>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</si>
  <si>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</si>
  <si>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</si>
  <si>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</si>
  <si>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</si>
  <si>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</si>
  <si>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</si>
  <si>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</si>
  <si>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</si>
  <si>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</si>
  <si>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</si>
  <si>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</si>
  <si>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</si>
  <si>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</si>
  <si>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</si>
  <si>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</si>
  <si>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</si>
  <si>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</si>
  <si>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</si>
  <si>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</si>
  <si>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</si>
  <si>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</si>
  <si>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</si>
  <si>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</si>
  <si>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</si>
  <si>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</si>
  <si>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</si>
  <si>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</si>
  <si>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</si>
  <si>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</si>
  <si>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</si>
  <si>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</si>
  <si>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</si>
  <si>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</si>
  <si>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</si>
  <si>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</si>
  <si>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</si>
  <si>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</si>
  <si>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</si>
  <si>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</si>
  <si>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</si>
  <si>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</si>
  <si>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</si>
  <si>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</si>
  <si>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</si>
  <si>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</si>
  <si>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</si>
  <si>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</si>
  <si>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</si>
  <si>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</si>
  <si>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</si>
  <si>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</si>
  <si>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</si>
  <si>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</si>
  <si>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</si>
  <si>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</si>
  <si>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</si>
  <si>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</si>
  <si>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</si>
  <si>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</si>
  <si>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</si>
  <si>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</si>
  <si>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</si>
  <si>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</si>
  <si>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</si>
  <si>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</si>
  <si>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</si>
  <si>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</si>
  <si>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</si>
  <si>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</si>
  <si>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</si>
  <si>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</si>
  <si>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</si>
  <si>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</si>
  <si>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</si>
  <si>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</si>
  <si>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</si>
  <si>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</si>
  <si>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</si>
  <si>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</si>
  <si>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</si>
  <si>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</si>
  <si>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</si>
  <si>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</si>
  <si>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</si>
  <si>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</si>
  <si>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</si>
  <si>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</si>
  <si>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</si>
  <si>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</si>
  <si>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</si>
  <si>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</si>
  <si>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</si>
  <si>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</si>
  <si>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</si>
  <si>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</si>
  <si>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</si>
  <si>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</si>
  <si>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</si>
  <si>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</si>
  <si>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</si>
  <si>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</si>
  <si>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</si>
  <si>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</si>
  <si>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</si>
  <si>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</si>
  <si>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</si>
  <si>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</si>
  <si>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</si>
  <si>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</si>
  <si>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</si>
  <si>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</si>
  <si>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</si>
  <si>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</si>
  <si>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</si>
  <si>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</si>
  <si>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</si>
  <si>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</si>
  <si>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</si>
  <si>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</si>
  <si>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</si>
  <si>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</si>
  <si>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</si>
  <si>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</si>
  <si>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</si>
  <si>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</si>
  <si>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</si>
  <si>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</si>
  <si>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</si>
  <si>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</si>
  <si>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</si>
  <si>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</si>
  <si>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</si>
  <si>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</si>
  <si>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</si>
  <si>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</si>
  <si>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</si>
  <si>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</si>
  <si>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</si>
  <si>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</si>
  <si>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</si>
  <si>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</si>
  <si>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</si>
  <si>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</si>
  <si>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</si>
  <si>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</si>
  <si>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</si>
  <si>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</si>
  <si>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</si>
  <si>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</si>
  <si>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</si>
  <si>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</si>
  <si>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</si>
  <si>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</si>
  <si>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</si>
  <si>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</si>
  <si>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</si>
  <si>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</si>
  <si>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</si>
  <si>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</si>
  <si>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</si>
  <si>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</si>
  <si>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</si>
  <si>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</si>
  <si>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</si>
  <si>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</si>
  <si>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</si>
  <si>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</si>
  <si>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</si>
  <si>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</si>
  <si>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</si>
  <si>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</si>
  <si>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</si>
  <si>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</si>
  <si>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</si>
  <si>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</si>
  <si>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</si>
  <si>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</si>
  <si>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</si>
  <si>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</si>
  <si>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</si>
  <si>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</si>
  <si>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</si>
  <si>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</si>
  <si>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</si>
  <si>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</si>
  <si>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</si>
  <si>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</si>
  <si>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</si>
  <si>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</si>
  <si>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</si>
  <si>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</si>
  <si>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</si>
  <si>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</si>
  <si>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</si>
  <si>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</si>
  <si>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</si>
  <si>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</si>
  <si>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</si>
  <si>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</si>
  <si>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</si>
  <si>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</si>
  <si>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</si>
  <si>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</si>
  <si>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</si>
  <si>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</si>
  <si>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</si>
  <si>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</si>
  <si>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</si>
  <si>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</si>
  <si>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</si>
  <si>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</si>
  <si>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</si>
  <si>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</si>
  <si>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</si>
  <si>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</si>
  <si>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</si>
  <si>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</si>
  <si>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</si>
  <si>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</si>
  <si>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</si>
  <si>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</si>
  <si>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</si>
  <si>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</si>
  <si>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</si>
  <si>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</si>
  <si>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</si>
  <si>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</si>
  <si>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</si>
  <si>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</si>
  <si>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</si>
  <si>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</si>
  <si>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</si>
  <si>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</si>
  <si>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</si>
  <si>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</si>
  <si>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</si>
  <si>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</si>
  <si>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</si>
  <si>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</si>
  <si>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</si>
  <si>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</si>
  <si>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</si>
  <si>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</si>
  <si>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</si>
  <si>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</si>
  <si>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</si>
  <si>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</si>
  <si>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</si>
  <si>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</si>
  <si>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</si>
  <si>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</si>
  <si>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</si>
  <si>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</si>
  <si>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</si>
  <si>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</si>
  <si>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</si>
  <si>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</si>
  <si>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</si>
  <si>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</si>
  <si>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</si>
  <si>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</si>
  <si>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</si>
  <si>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</si>
  <si>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</si>
  <si>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</si>
  <si>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</si>
  <si>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</si>
  <si>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</si>
  <si>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</si>
  <si>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</si>
  <si>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</si>
  <si>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</si>
  <si>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</si>
  <si>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</si>
  <si>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</si>
  <si>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</si>
  <si>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</si>
  <si>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</si>
  <si>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</si>
  <si>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</si>
  <si>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</si>
  <si>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</si>
  <si>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</si>
  <si>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</si>
  <si>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</si>
  <si>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</si>
  <si>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</si>
  <si>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</si>
  <si>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</si>
  <si>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</si>
  <si>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</si>
  <si>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</si>
  <si>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</si>
  <si>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</si>
  <si>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</si>
  <si>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</si>
  <si>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</si>
  <si>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</si>
  <si>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</si>
  <si>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</si>
  <si>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</si>
  <si>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</si>
  <si>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</si>
  <si>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</si>
  <si>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</si>
  <si>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</si>
  <si>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</si>
  <si>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</si>
  <si>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</si>
  <si>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</si>
  <si>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</si>
  <si>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</si>
  <si>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</si>
  <si>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</si>
  <si>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</si>
  <si>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</si>
  <si>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</si>
  <si>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</si>
  <si>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</si>
  <si>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</si>
  <si>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</si>
  <si>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</si>
  <si>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</si>
  <si>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</si>
  <si>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</si>
  <si>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</si>
  <si>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</si>
  <si>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</si>
  <si>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</si>
  <si>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</si>
  <si>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</si>
  <si>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</si>
  <si>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</si>
  <si>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</si>
  <si>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</si>
  <si>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</si>
  <si>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</si>
  <si>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</si>
  <si>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</si>
  <si>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</si>
  <si>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</si>
  <si>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</si>
  <si>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</si>
  <si>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</si>
  <si>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</si>
  <si>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</si>
  <si>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</si>
  <si>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</si>
  <si>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</si>
  <si>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</si>
  <si>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</si>
  <si>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</si>
  <si>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</si>
  <si>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</si>
  <si>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</si>
  <si>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</si>
  <si>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</si>
  <si>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</si>
  <si>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</si>
  <si>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</si>
  <si>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</si>
  <si>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</si>
  <si>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</si>
  <si>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</si>
  <si>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</si>
  <si>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</si>
  <si>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</si>
  <si>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</si>
  <si>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</si>
  <si>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</si>
  <si>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</si>
  <si>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</si>
  <si>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</si>
  <si>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</si>
  <si>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</si>
  <si>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</si>
  <si>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</si>
  <si>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</si>
  <si>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</si>
  <si>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</si>
  <si>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</si>
  <si>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</si>
  <si>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</si>
  <si>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</si>
  <si>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</si>
  <si>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</si>
  <si>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</si>
  <si>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</si>
  <si>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</si>
  <si>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</si>
  <si>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</si>
  <si>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</si>
  <si>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</si>
  <si>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</si>
  <si>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</si>
  <si>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</si>
  <si>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</si>
  <si>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</si>
  <si>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</si>
  <si>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</si>
  <si>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</si>
  <si>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</si>
  <si>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</si>
  <si>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</si>
  <si>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</si>
  <si>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</si>
  <si>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</si>
  <si>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</si>
  <si>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</si>
  <si>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</si>
  <si>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</si>
  <si>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</si>
  <si>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</si>
  <si>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</si>
  <si>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</si>
  <si>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</si>
  <si>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</si>
  <si>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</si>
  <si>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</si>
  <si>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</si>
  <si>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</si>
  <si>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</si>
  <si>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</si>
  <si>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</si>
  <si>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</si>
  <si>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</si>
  <si>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</si>
  <si>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</si>
  <si>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</si>
  <si>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</si>
  <si>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</si>
  <si>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</si>
  <si>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</si>
  <si>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</si>
  <si>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</si>
  <si>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</si>
  <si>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</si>
  <si>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</si>
  <si>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</si>
  <si>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</si>
  <si>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</si>
  <si>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</si>
  <si>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</si>
  <si>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</si>
  <si>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</si>
  <si>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</si>
  <si>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</si>
  <si>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</si>
  <si>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</si>
  <si>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</si>
  <si>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</si>
  <si>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</si>
  <si>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</si>
  <si>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</si>
  <si>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</si>
  <si>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</si>
  <si>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</si>
  <si>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</si>
  <si>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</si>
  <si>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</si>
  <si>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</si>
  <si>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</si>
  <si>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</si>
  <si>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</si>
  <si>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</si>
  <si>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</si>
  <si>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</si>
  <si>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</si>
  <si>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</si>
  <si>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</si>
  <si>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</si>
  <si>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</si>
  <si>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</si>
  <si>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</si>
  <si>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</si>
  <si>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</si>
  <si>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</si>
  <si>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</si>
  <si>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</si>
  <si>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</si>
  <si>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</si>
  <si>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</si>
  <si>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</si>
  <si>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</si>
  <si>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</si>
  <si>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</si>
  <si>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</si>
  <si>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</si>
  <si>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</si>
  <si>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</si>
  <si>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</si>
  <si>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</si>
  <si>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</si>
  <si>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</si>
  <si>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</si>
  <si>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</si>
  <si>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</si>
  <si>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</si>
  <si>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</si>
  <si>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</si>
  <si>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</si>
  <si>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</si>
  <si>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</si>
  <si>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</si>
  <si>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</si>
  <si>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</si>
  <si>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</si>
  <si>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</si>
  <si>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</si>
  <si>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</si>
  <si>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</si>
  <si>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</si>
  <si>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</si>
  <si>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</si>
  <si>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</si>
  <si>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</si>
  <si>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</si>
  <si>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</si>
  <si>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</si>
  <si>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</si>
  <si>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</si>
  <si>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</si>
  <si>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</si>
  <si>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</si>
  <si>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</si>
  <si>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</si>
  <si>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</si>
  <si>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</si>
  <si>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</si>
  <si>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</si>
  <si>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</si>
  <si>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</si>
  <si>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</si>
  <si>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</si>
  <si>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</si>
  <si>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</si>
  <si>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</si>
  <si>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</si>
  <si>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</si>
  <si>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</si>
  <si>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</si>
  <si>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</si>
  <si>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</si>
  <si>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</si>
  <si>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</si>
  <si>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</si>
  <si>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</si>
  <si>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</si>
  <si>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</si>
  <si>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</si>
  <si>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</si>
  <si>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</si>
  <si>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</si>
  <si>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</si>
  <si>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</si>
  <si>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</si>
  <si>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</si>
  <si>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</si>
  <si>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</si>
  <si>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</si>
  <si>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</si>
  <si>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</si>
  <si>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</si>
  <si>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</si>
  <si>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</si>
  <si>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</si>
  <si>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</si>
  <si>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</si>
  <si>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</si>
  <si>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</si>
  <si>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</si>
  <si>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</si>
  <si>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</si>
  <si>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</si>
  <si>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</si>
  <si>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</si>
  <si>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</si>
  <si>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</si>
  <si>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</si>
  <si>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</si>
  <si>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</si>
  <si>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</si>
  <si>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</si>
  <si>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</si>
  <si>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</si>
  <si>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</si>
  <si>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</si>
  <si>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</si>
  <si>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</si>
  <si>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</si>
  <si>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</si>
  <si>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</si>
  <si>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</si>
  <si>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</si>
  <si>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</si>
  <si>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</si>
  <si>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</si>
  <si>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</si>
  <si>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</si>
  <si>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</si>
  <si>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</si>
  <si>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</si>
  <si>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</si>
  <si>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</si>
  <si>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</si>
  <si>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</si>
  <si>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</si>
  <si>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</si>
  <si>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</si>
  <si>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</si>
  <si>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</si>
  <si>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</si>
  <si>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</si>
  <si>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</si>
  <si>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</si>
  <si>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</si>
  <si>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</si>
  <si>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</si>
  <si>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</si>
  <si>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</si>
  <si>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</si>
  <si>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</si>
  <si>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</si>
  <si>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</si>
  <si>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</si>
  <si>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</si>
  <si>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</si>
  <si>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</si>
  <si>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</si>
  <si>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</si>
  <si>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</si>
  <si>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</si>
  <si>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</si>
  <si>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</si>
  <si>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</si>
  <si>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</si>
  <si>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</si>
  <si>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</si>
  <si>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</si>
  <si>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</si>
  <si>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</si>
  <si>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</si>
  <si>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</si>
  <si>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</si>
  <si>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</si>
  <si>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</si>
  <si>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</si>
  <si>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</si>
  <si>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</si>
  <si>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</si>
  <si>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</si>
  <si>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</si>
  <si>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</si>
  <si>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</si>
  <si>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</si>
  <si>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</si>
  <si>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</si>
  <si>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</si>
  <si>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</si>
  <si>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</si>
  <si>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</si>
  <si>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</si>
  <si>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</si>
  <si>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</si>
  <si>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</si>
  <si>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</si>
  <si>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</si>
  <si>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</si>
  <si>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</si>
  <si>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</si>
  <si>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</si>
  <si>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</si>
  <si>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</si>
  <si>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</si>
  <si>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</si>
  <si>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</si>
  <si>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</si>
  <si>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</si>
  <si>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</si>
  <si>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</si>
  <si>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</si>
  <si>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</si>
  <si>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</si>
  <si>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</si>
  <si>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</si>
  <si>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</si>
  <si>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</si>
  <si>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</si>
  <si>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</si>
  <si>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</si>
  <si>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</si>
  <si>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</si>
  <si>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</si>
  <si>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</si>
  <si>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</si>
  <si>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</si>
  <si>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</si>
  <si>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</si>
  <si>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</si>
  <si>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</si>
  <si>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</si>
  <si>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</si>
  <si>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</si>
  <si>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</si>
  <si>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</si>
  <si>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</si>
  <si>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</si>
  <si>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</si>
  <si>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</si>
  <si>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</si>
  <si>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</si>
  <si>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</si>
  <si>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</si>
  <si>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</si>
  <si>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</si>
  <si>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</si>
  <si>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</si>
  <si>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</si>
  <si>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</si>
  <si>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</si>
  <si>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</si>
  <si>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</si>
  <si>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</si>
  <si>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</si>
  <si>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</si>
  <si>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</si>
  <si>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</si>
  <si>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</si>
  <si>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</si>
  <si>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</si>
  <si>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</si>
  <si>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</si>
  <si>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</si>
  <si>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</si>
  <si>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</si>
  <si>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</si>
  <si>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</si>
  <si>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</si>
  <si>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</si>
  <si>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</si>
  <si>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</si>
  <si>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</si>
  <si>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</si>
  <si>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</si>
  <si>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</si>
  <si>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</si>
  <si>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</si>
  <si>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</si>
  <si>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</si>
  <si>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</si>
  <si>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</si>
  <si>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</si>
  <si>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</si>
  <si>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</si>
  <si>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</si>
  <si>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</si>
  <si>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</si>
  <si>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</si>
  <si>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</si>
  <si>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</si>
  <si>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</si>
  <si>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</si>
  <si>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</si>
  <si>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</si>
  <si>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</si>
  <si>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</si>
  <si>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</si>
  <si>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</si>
  <si>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</si>
  <si>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</si>
  <si>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</si>
  <si>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</si>
  <si>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</si>
  <si>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</si>
  <si>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</si>
  <si>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</si>
  <si>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</si>
  <si>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</si>
  <si>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</si>
  <si>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</si>
  <si>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</si>
  <si>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</si>
  <si>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</si>
  <si>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</si>
  <si>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</si>
  <si>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</si>
  <si>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</si>
  <si>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</si>
  <si>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</si>
  <si>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</si>
  <si>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</si>
  <si>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</si>
  <si>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</si>
  <si>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</si>
  <si>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</si>
  <si>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</si>
  <si>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</si>
  <si>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</si>
  <si>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</si>
  <si>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</si>
  <si>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</si>
  <si>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</si>
  <si>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</si>
  <si>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</si>
  <si>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</si>
  <si>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</si>
  <si>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</si>
  <si>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</si>
  <si>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</si>
  <si>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</si>
  <si>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</si>
  <si>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</si>
  <si>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</si>
  <si>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</si>
  <si>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</si>
  <si>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</si>
  <si>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</si>
  <si>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</si>
  <si>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</si>
  <si>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</si>
  <si>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</si>
  <si>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</si>
  <si>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</si>
  <si>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</si>
  <si>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</si>
  <si>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</si>
  <si>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</si>
  <si>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</si>
  <si>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</si>
  <si>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</si>
  <si>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</si>
  <si>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</si>
  <si>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</si>
  <si>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</si>
  <si>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</si>
  <si>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</si>
  <si>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</si>
  <si>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</si>
  <si>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</si>
  <si>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</si>
  <si>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</si>
  <si>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</si>
  <si>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</si>
  <si>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</si>
  <si>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</si>
  <si>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</si>
  <si>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</si>
  <si>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</si>
  <si>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</si>
  <si>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</si>
  <si>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</si>
  <si>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</si>
  <si>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</si>
  <si>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</si>
  <si>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</si>
  <si>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</si>
  <si>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</si>
  <si>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</si>
  <si>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</si>
  <si>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</si>
  <si>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</si>
  <si>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</si>
  <si>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</si>
  <si>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</si>
  <si>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</si>
  <si>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</si>
  <si>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</si>
  <si>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</si>
  <si>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</si>
  <si>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</si>
  <si>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</si>
  <si>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</si>
  <si>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</si>
  <si>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</si>
  <si>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</si>
  <si>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</si>
  <si>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</si>
  <si>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</si>
  <si>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</si>
  <si>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</si>
  <si>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</si>
  <si>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</si>
  <si>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</si>
  <si>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</si>
  <si>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</si>
  <si>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</si>
  <si>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</si>
  <si>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</si>
  <si>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</si>
  <si>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</si>
  <si>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</si>
  <si>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</si>
  <si>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</si>
  <si>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</si>
  <si>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</si>
  <si>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</si>
  <si>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</si>
  <si>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</si>
  <si>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</si>
  <si>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</si>
  <si>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</si>
  <si>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</si>
  <si>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</si>
  <si>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</si>
  <si>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</si>
  <si>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</si>
  <si>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</si>
  <si>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</si>
  <si>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</si>
  <si>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</si>
  <si>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</si>
  <si>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</si>
  <si>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</si>
  <si>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</si>
  <si>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</si>
  <si>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</si>
  <si>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</si>
  <si>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</si>
  <si>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</si>
  <si>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</si>
  <si>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</si>
  <si>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</si>
  <si>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</si>
  <si>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</si>
  <si>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</si>
  <si>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</si>
  <si>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</si>
  <si>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</si>
  <si>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</si>
  <si>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</si>
  <si>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</si>
  <si>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</si>
  <si>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</si>
  <si>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</si>
  <si>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</si>
  <si>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</si>
  <si>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</si>
  <si>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</si>
  <si>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</si>
  <si>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</si>
  <si>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</si>
  <si>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</si>
  <si>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</si>
  <si>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</si>
  <si>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</si>
  <si>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</si>
  <si>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</si>
  <si>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</si>
  <si>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</si>
  <si>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</si>
  <si>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</si>
  <si>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</si>
  <si>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</si>
  <si>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</si>
  <si>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</si>
  <si>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</si>
  <si>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</si>
  <si>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</si>
  <si>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</si>
  <si>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</si>
  <si>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</si>
  <si>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</si>
  <si>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</si>
  <si>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</si>
  <si>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</si>
  <si>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</si>
  <si>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</si>
  <si>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</si>
  <si>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</si>
  <si>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</si>
  <si>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</si>
  <si>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</si>
  <si>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</si>
  <si>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</si>
  <si>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</si>
  <si>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</si>
  <si>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</si>
  <si>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</si>
  <si>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</si>
  <si>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</si>
  <si>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</si>
  <si>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</si>
  <si>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</si>
  <si>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</si>
  <si>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</si>
  <si>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</si>
  <si>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</si>
  <si>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</si>
  <si>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</si>
  <si>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</si>
  <si>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</si>
  <si>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</si>
  <si>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</si>
  <si>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</si>
  <si>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</si>
  <si>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</si>
  <si>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</si>
  <si>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</si>
  <si>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</si>
  <si>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</si>
  <si>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</si>
  <si>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</si>
  <si>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</si>
  <si>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</si>
  <si>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</si>
  <si>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</si>
  <si>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</si>
  <si>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</si>
  <si>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</si>
  <si>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</si>
  <si>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</si>
  <si>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</si>
  <si>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</si>
  <si>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</si>
  <si>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</si>
  <si>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</si>
  <si>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</si>
  <si>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</si>
  <si>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</si>
  <si>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</si>
  <si>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</si>
  <si>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</si>
  <si>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</si>
  <si>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</si>
  <si>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</si>
  <si>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</si>
  <si>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</si>
  <si>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</si>
  <si>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</si>
  <si>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</si>
  <si>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</si>
  <si>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</si>
  <si>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</si>
  <si>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</si>
  <si>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</si>
  <si>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</si>
  <si>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</si>
  <si>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</si>
  <si>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</si>
  <si>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</si>
  <si>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</si>
  <si>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</si>
  <si>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</si>
  <si>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</si>
  <si>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</si>
  <si>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</si>
  <si>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</si>
  <si>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</si>
  <si>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</si>
  <si>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</si>
  <si>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</si>
  <si>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</si>
  <si>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</si>
  <si>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</si>
  <si>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</si>
  <si>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</si>
  <si>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</si>
  <si>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</si>
  <si>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</si>
  <si>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</si>
  <si>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</si>
  <si>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</si>
  <si>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</si>
  <si>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</si>
  <si>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</si>
  <si>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</si>
  <si>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</si>
  <si>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</si>
  <si>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</si>
  <si>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</si>
  <si>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</si>
  <si>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</si>
  <si>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</si>
  <si>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</si>
  <si>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</si>
  <si>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</si>
  <si>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</si>
  <si>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</si>
  <si>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</si>
  <si>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</si>
  <si>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</si>
  <si>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</si>
  <si>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</si>
  <si>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</si>
  <si>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</si>
  <si>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</si>
  <si>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</si>
  <si>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</si>
  <si>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</si>
  <si>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</si>
  <si>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</si>
  <si>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</si>
  <si>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</si>
  <si>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</si>
  <si>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</si>
  <si>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</si>
  <si>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</si>
  <si>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</si>
  <si>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</si>
  <si>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</si>
  <si>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</si>
  <si>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</si>
  <si>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</si>
  <si>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</si>
  <si>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</si>
  <si>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</si>
  <si>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</si>
  <si>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</si>
  <si>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</si>
  <si>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</si>
  <si>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</si>
  <si>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</si>
  <si>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</si>
  <si>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</si>
  <si>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</si>
  <si>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</si>
  <si>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</si>
  <si>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</si>
  <si>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</si>
  <si>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</si>
  <si>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</si>
  <si>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</si>
  <si>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</si>
  <si>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</si>
  <si>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</si>
  <si>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</si>
  <si>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</si>
  <si>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</si>
  <si>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</si>
  <si>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</si>
  <si>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</si>
  <si>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</si>
  <si>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</si>
  <si>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</si>
  <si>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</si>
  <si>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</si>
  <si>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</si>
  <si>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</si>
  <si>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</si>
  <si>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</si>
  <si>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</si>
  <si>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</si>
  <si>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</si>
  <si>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</si>
  <si>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</si>
  <si>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</si>
  <si>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</si>
  <si>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</si>
  <si>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</si>
  <si>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</si>
  <si>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</si>
  <si>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</si>
  <si>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</si>
  <si>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</si>
  <si>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</si>
  <si>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</si>
  <si>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</si>
  <si>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</si>
  <si>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</si>
  <si>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</si>
  <si>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</si>
  <si>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</si>
  <si>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</si>
  <si>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</si>
  <si>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</si>
  <si>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</si>
  <si>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</si>
  <si>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</si>
  <si>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</si>
  <si>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</si>
  <si>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</si>
  <si>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</si>
  <si>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</si>
  <si>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</si>
  <si>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</si>
  <si>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</si>
  <si>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</si>
  <si>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</si>
  <si>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</si>
  <si>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</si>
  <si>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</si>
  <si>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</si>
  <si>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</si>
  <si>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</si>
  <si>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</si>
  <si>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</si>
  <si>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</si>
  <si>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</si>
  <si>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</si>
  <si>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</si>
  <si>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</si>
  <si>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</si>
  <si>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</si>
  <si>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</si>
  <si>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</si>
  <si>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</si>
  <si>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</si>
  <si>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</si>
  <si>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</si>
  <si>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</si>
  <si>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</si>
  <si>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</si>
  <si>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</si>
  <si>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</si>
  <si>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</si>
  <si>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</si>
  <si>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</si>
  <si>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</si>
  <si>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</si>
  <si>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</si>
  <si>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</si>
  <si>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</si>
  <si>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</si>
  <si>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</si>
  <si>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</si>
  <si>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</si>
  <si>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</si>
  <si>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</si>
  <si>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</si>
  <si>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</si>
  <si>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</si>
  <si>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</si>
  <si>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</si>
  <si>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</si>
  <si>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</si>
  <si>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</si>
  <si>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</si>
  <si>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</si>
  <si>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</si>
  <si>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</si>
  <si>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</si>
  <si>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</si>
  <si>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</si>
  <si>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</si>
  <si>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</si>
  <si>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</si>
  <si>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</si>
  <si>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</si>
  <si>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</si>
  <si>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</si>
  <si>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</si>
  <si>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</si>
  <si>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</si>
  <si>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</si>
  <si>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</si>
  <si>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</si>
  <si>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</si>
  <si>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</si>
  <si>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</si>
  <si>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</si>
  <si>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</si>
  <si>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</si>
  <si>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</si>
  <si>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</si>
  <si>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</si>
  <si>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</si>
  <si>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</si>
  <si>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</si>
  <si>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</si>
  <si>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</si>
  <si>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</si>
  <si>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</si>
  <si>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</si>
  <si>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</si>
  <si>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</si>
  <si>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</si>
  <si>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</si>
  <si>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</si>
  <si>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</si>
  <si>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</si>
  <si>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</si>
  <si>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</si>
  <si>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</si>
  <si>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</si>
  <si>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</si>
  <si>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</si>
  <si>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</si>
  <si>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</si>
  <si>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</si>
  <si>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</si>
  <si>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</si>
  <si>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</si>
  <si>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</si>
  <si>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</si>
  <si>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</si>
  <si>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</si>
  <si>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</si>
  <si>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</si>
  <si>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</si>
  <si>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</si>
  <si>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</si>
  <si>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</si>
  <si>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</si>
  <si>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</si>
  <si>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</si>
  <si>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</si>
  <si>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</si>
  <si>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</si>
  <si>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</si>
  <si>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</si>
  <si>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</si>
  <si>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</si>
  <si>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</si>
  <si>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</si>
  <si>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</si>
  <si>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</si>
  <si>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</si>
  <si>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</si>
  <si>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</si>
  <si>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</si>
  <si>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</si>
  <si>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</si>
  <si>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</si>
  <si>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</si>
  <si>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</si>
  <si>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</si>
  <si>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</si>
  <si>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</si>
  <si>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</si>
  <si>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</si>
  <si>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</si>
  <si>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</si>
  <si>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</si>
  <si>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</si>
  <si>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</si>
  <si>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</si>
  <si>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</si>
  <si>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</si>
  <si>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</si>
  <si>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</si>
  <si>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</si>
  <si>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</si>
  <si>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</si>
  <si>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</si>
  <si>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</si>
  <si>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</si>
  <si>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</si>
  <si>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</si>
  <si>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</si>
  <si>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</si>
  <si>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</si>
  <si>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</si>
  <si>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</si>
  <si>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</si>
  <si>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</si>
  <si>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</si>
  <si>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</si>
  <si>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</si>
  <si>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</si>
  <si>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</si>
  <si>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</si>
  <si>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</si>
  <si>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</si>
  <si>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</si>
  <si>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</si>
  <si>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</si>
  <si>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</si>
  <si>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</si>
  <si>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</si>
  <si>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</si>
  <si>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</si>
  <si>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</si>
  <si>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</si>
  <si>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</si>
  <si>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</si>
  <si>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</si>
  <si>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</si>
  <si>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</si>
  <si>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</si>
  <si>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</si>
  <si>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</si>
  <si>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</si>
  <si>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</si>
  <si>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</si>
  <si>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</si>
  <si>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</si>
  <si>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</si>
  <si>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</si>
  <si>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</si>
  <si>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</si>
  <si>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</si>
  <si>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</si>
  <si>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</si>
  <si>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</si>
  <si>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</si>
  <si>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</si>
  <si>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</si>
  <si>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</si>
  <si>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</si>
  <si>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</si>
  <si>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</si>
  <si>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</si>
  <si>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</si>
  <si>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</si>
  <si>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</si>
  <si>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</si>
  <si>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</si>
  <si>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</si>
  <si>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</si>
  <si>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</si>
  <si>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</si>
  <si>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</si>
  <si>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</si>
  <si>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</si>
  <si>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</si>
  <si>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</si>
  <si>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</si>
  <si>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</si>
  <si>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</si>
  <si>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</si>
  <si>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</si>
  <si>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</si>
  <si>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</si>
  <si>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</si>
  <si>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</si>
  <si>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</si>
  <si>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</si>
  <si>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</si>
  <si>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</si>
  <si>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</si>
  <si>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</si>
  <si>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</si>
  <si>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</si>
  <si>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</si>
  <si>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</si>
  <si>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</si>
  <si>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</si>
  <si>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</si>
  <si>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</si>
  <si>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</si>
  <si>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</si>
  <si>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</si>
  <si>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</si>
  <si>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</si>
  <si>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</si>
  <si>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</si>
  <si>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</si>
  <si>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</si>
  <si>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</si>
  <si>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</si>
  <si>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</si>
  <si>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</si>
  <si>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</si>
  <si>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</si>
  <si>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</si>
  <si>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</si>
  <si>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</si>
  <si>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</si>
  <si>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</si>
  <si>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</si>
  <si>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</si>
  <si>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</si>
  <si>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</si>
  <si>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</si>
  <si>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</si>
  <si>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</si>
  <si>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</si>
  <si>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</si>
  <si>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</si>
  <si>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</si>
  <si>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</si>
  <si>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</si>
  <si>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</si>
  <si>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</si>
  <si>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</si>
  <si>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</si>
  <si>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</si>
  <si>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</si>
  <si>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</si>
  <si>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</si>
  <si>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</si>
  <si>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</si>
  <si>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</si>
  <si>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</si>
  <si>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</si>
  <si>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</si>
  <si>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</si>
  <si>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</si>
  <si>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</si>
  <si>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</si>
  <si>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</si>
  <si>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</si>
  <si>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</si>
  <si>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</si>
  <si>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</si>
  <si>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</si>
  <si>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</si>
  <si>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</si>
  <si>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</si>
  <si>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</si>
  <si>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</si>
  <si>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</si>
  <si>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</si>
  <si>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</si>
  <si>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</si>
  <si>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</si>
  <si>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</si>
  <si>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</si>
  <si>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</si>
  <si>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</si>
  <si>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</si>
  <si>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</si>
  <si>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</si>
  <si>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</si>
  <si>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</si>
  <si>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</si>
  <si>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</si>
  <si>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</si>
  <si>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</si>
  <si>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</si>
  <si>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</si>
  <si>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</si>
  <si>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</si>
  <si>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</si>
  <si>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</si>
  <si>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</si>
  <si>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</si>
  <si>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</si>
  <si>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</si>
  <si>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</si>
  <si>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</si>
  <si>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</si>
  <si>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</si>
  <si>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</si>
  <si>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</si>
  <si>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</si>
  <si>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</si>
  <si>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</si>
  <si>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</si>
  <si>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</si>
  <si>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</si>
  <si>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</si>
  <si>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</si>
  <si>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</si>
  <si>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</si>
  <si>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</si>
  <si>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</si>
  <si>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</si>
  <si>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</si>
  <si>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</si>
  <si>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</si>
  <si>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</si>
  <si>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</si>
  <si>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</si>
  <si>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</si>
  <si>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</si>
  <si>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</si>
  <si>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</si>
  <si>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</si>
  <si>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</si>
  <si>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</si>
  <si>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</si>
  <si>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</si>
  <si>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</si>
  <si>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</si>
  <si>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</si>
  <si>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</si>
  <si>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</si>
  <si>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</si>
  <si>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</si>
  <si>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</si>
  <si>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</si>
  <si>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</si>
  <si>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</si>
  <si>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</si>
  <si>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</si>
  <si>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</si>
  <si>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</si>
  <si>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</si>
  <si>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</si>
  <si>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</si>
  <si>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</si>
  <si>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</si>
  <si>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</si>
  <si>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</si>
  <si>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</si>
  <si>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</si>
  <si>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</si>
  <si>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</si>
  <si>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</si>
  <si>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</si>
  <si>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</si>
  <si>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</si>
  <si>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</si>
  <si>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</si>
  <si>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</si>
  <si>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</si>
  <si>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</si>
  <si>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</si>
  <si>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</si>
  <si>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</si>
  <si>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</si>
  <si>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</si>
  <si>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</si>
  <si>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</si>
  <si>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</si>
  <si>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</si>
  <si>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</si>
  <si>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</si>
  <si>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</si>
  <si>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</si>
  <si>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</si>
  <si>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</si>
  <si>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</si>
  <si>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</si>
  <si>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</si>
  <si>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</si>
  <si>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</si>
  <si>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</si>
  <si>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</si>
  <si>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</si>
  <si>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</si>
  <si>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</si>
  <si>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</si>
  <si>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</si>
  <si>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</si>
  <si>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</si>
  <si>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</si>
  <si>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</si>
  <si>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</si>
  <si>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</si>
  <si>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</si>
  <si>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</si>
  <si>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</si>
  <si>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</si>
  <si>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</si>
  <si>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</si>
  <si>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</si>
  <si>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</si>
  <si>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</si>
  <si>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</si>
  <si>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</si>
  <si>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</si>
  <si>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</si>
  <si>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</si>
  <si>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</si>
  <si>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</si>
  <si>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</si>
  <si>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</si>
  <si>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</si>
  <si>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</si>
  <si>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</si>
  <si>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</si>
  <si>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</si>
  <si>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</si>
  <si>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</si>
  <si>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</si>
  <si>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</si>
  <si>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</si>
  <si>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</si>
  <si>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</si>
  <si>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</si>
  <si>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</si>
  <si>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</si>
  <si>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</si>
  <si>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</si>
  <si>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</si>
  <si>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</si>
  <si>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</si>
  <si>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</si>
  <si>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</si>
  <si>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</si>
  <si>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</si>
  <si>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</si>
  <si>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</si>
  <si>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</si>
  <si>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</si>
  <si>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</si>
  <si>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</si>
  <si>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</si>
  <si>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</si>
  <si>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</si>
  <si>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</si>
  <si>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</si>
  <si>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</si>
  <si>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</si>
  <si>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</si>
  <si>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</si>
  <si>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</si>
  <si>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</si>
  <si>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</si>
  <si>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</si>
  <si>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</si>
  <si>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</si>
  <si>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</si>
  <si>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</si>
  <si>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</si>
  <si>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</si>
  <si>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</si>
  <si>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</si>
  <si>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</si>
  <si>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</si>
  <si>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</si>
  <si>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</si>
  <si>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</si>
  <si>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</si>
  <si>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</si>
  <si>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</si>
  <si>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</si>
  <si>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</si>
  <si>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</si>
  <si>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</si>
  <si>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</si>
  <si>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</si>
  <si>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</si>
  <si>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</si>
  <si>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</si>
  <si>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</si>
  <si>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</si>
  <si>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</si>
  <si>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</si>
  <si>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</si>
  <si>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</si>
  <si>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</si>
  <si>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</si>
  <si>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</si>
  <si>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</si>
  <si>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</si>
  <si>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</si>
  <si>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</si>
  <si>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</si>
  <si>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</si>
  <si>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</si>
  <si>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</si>
  <si>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</si>
  <si>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</si>
  <si>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</si>
  <si>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</si>
  <si>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</si>
  <si>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</si>
  <si>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</si>
  <si>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</si>
  <si>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</si>
  <si>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</si>
  <si>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</si>
  <si>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</si>
  <si>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</si>
  <si>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</si>
  <si>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</si>
  <si>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</si>
  <si>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</si>
  <si>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</si>
  <si>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</si>
  <si>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</si>
  <si>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</si>
  <si>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</si>
  <si>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</si>
  <si>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</si>
  <si>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</si>
  <si>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</si>
  <si>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</si>
  <si>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</si>
  <si>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</si>
  <si>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</si>
  <si>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</si>
  <si>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</si>
  <si>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</si>
  <si>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</si>
  <si>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</si>
  <si>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</si>
  <si>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</si>
  <si>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</si>
  <si>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</si>
  <si>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</si>
  <si>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</si>
  <si>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</si>
  <si>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</si>
  <si>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</si>
  <si>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</si>
  <si>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</si>
  <si>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</si>
  <si>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</si>
  <si>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</si>
  <si>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</si>
  <si>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</si>
  <si>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</si>
  <si>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</si>
  <si>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</si>
  <si>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</si>
  <si>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</si>
  <si>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</si>
  <si>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</si>
  <si>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</si>
  <si>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</si>
  <si>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</si>
  <si>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</si>
  <si>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</si>
  <si>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</si>
  <si>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</si>
  <si>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</si>
  <si>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</si>
  <si>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</si>
  <si>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</si>
  <si>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</si>
  <si>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</si>
  <si>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</si>
  <si>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</si>
  <si>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</si>
  <si>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</si>
  <si>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</si>
  <si>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</si>
  <si>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</si>
  <si>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</si>
  <si>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</si>
  <si>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</si>
  <si>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</si>
  <si>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</si>
  <si>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</si>
  <si>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</si>
  <si>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</si>
  <si>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</si>
  <si>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</si>
  <si>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</si>
  <si>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</si>
  <si>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</si>
  <si>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</si>
  <si>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</si>
  <si>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</si>
  <si>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</si>
  <si>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</si>
  <si>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</si>
  <si>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</si>
  <si>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</si>
  <si>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</si>
  <si>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</si>
  <si>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</si>
  <si>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</si>
  <si>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</si>
  <si>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</si>
  <si>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</si>
  <si>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</si>
  <si>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</si>
  <si>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</si>
  <si>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</si>
  <si>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</si>
  <si>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</si>
  <si>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</si>
  <si>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</si>
  <si>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</si>
  <si>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</si>
  <si>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</si>
  <si>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</si>
  <si>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</si>
  <si>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</si>
  <si>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</si>
  <si>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</si>
  <si>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</si>
  <si>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</si>
  <si>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</si>
  <si>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</si>
  <si>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</si>
  <si>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</si>
  <si>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</si>
  <si>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</si>
  <si>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</si>
  <si>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</si>
  <si>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</si>
  <si>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</si>
  <si>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</si>
  <si>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</si>
  <si>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</si>
  <si>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</si>
  <si>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</si>
  <si>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</si>
  <si>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</si>
  <si>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</si>
  <si>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</si>
  <si>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</si>
  <si>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</si>
  <si>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</si>
  <si>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</si>
  <si>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</si>
  <si>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</si>
  <si>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</si>
  <si>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</si>
  <si>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</si>
  <si>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</si>
  <si>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</si>
  <si>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</si>
  <si>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</si>
  <si>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</si>
  <si>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</si>
  <si>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</si>
  <si>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</si>
  <si>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</si>
  <si>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</si>
  <si>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</si>
  <si>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</si>
  <si>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</si>
  <si>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</si>
  <si>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</si>
  <si>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</si>
  <si>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</si>
  <si>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</si>
  <si>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</si>
  <si>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</si>
  <si>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</si>
  <si>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</si>
  <si>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</si>
  <si>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</si>
  <si>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</si>
  <si>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</si>
  <si>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</si>
  <si>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</si>
  <si>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</si>
  <si>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</si>
  <si>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</si>
  <si>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</si>
  <si>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</si>
  <si>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</si>
  <si>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</si>
  <si>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</si>
  <si>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</si>
  <si>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</si>
  <si>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</si>
  <si>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</si>
  <si>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</si>
  <si>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</si>
  <si>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</si>
  <si>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</si>
  <si>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</si>
  <si>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</si>
  <si>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</si>
  <si>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</si>
  <si>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</si>
  <si>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</si>
  <si>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</si>
  <si>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</si>
  <si>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</si>
  <si>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</si>
  <si>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</si>
  <si>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</si>
  <si>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</si>
  <si>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</si>
  <si>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</si>
  <si>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</si>
  <si>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</si>
  <si>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</si>
  <si>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</si>
  <si>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</si>
  <si>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</si>
  <si>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</si>
  <si>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</si>
  <si>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</si>
  <si>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</si>
  <si>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</si>
  <si>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</si>
  <si>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</si>
  <si>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</si>
  <si>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</si>
  <si>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</si>
  <si>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</si>
  <si>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</si>
  <si>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</si>
  <si>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</si>
  <si>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</si>
  <si>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</si>
  <si>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</si>
  <si>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</si>
  <si>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</si>
  <si>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</si>
  <si>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</si>
  <si>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</si>
  <si>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</si>
  <si>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</si>
  <si>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</si>
  <si>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</si>
  <si>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</si>
  <si>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</si>
  <si>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</si>
  <si>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</si>
  <si>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</si>
  <si>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</si>
  <si>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</si>
  <si>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</si>
  <si>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</si>
  <si>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</si>
  <si>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</si>
  <si>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</si>
  <si>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</si>
  <si>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</si>
  <si>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</si>
  <si>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</si>
  <si>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</si>
  <si>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</si>
  <si>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</si>
  <si>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</si>
  <si>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</si>
  <si>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</si>
  <si>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</si>
  <si>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</si>
  <si>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</si>
  <si>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</si>
  <si>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</si>
  <si>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</si>
  <si>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</si>
  <si>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</si>
  <si>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</si>
  <si>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</si>
  <si>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</si>
  <si>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</si>
  <si>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</si>
  <si>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</si>
  <si>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</si>
  <si>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</si>
  <si>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</si>
  <si>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</si>
  <si>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</si>
  <si>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</si>
  <si>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</si>
  <si>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</si>
  <si>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</si>
  <si>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</si>
  <si>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</si>
  <si>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</si>
  <si>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</si>
  <si>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</si>
  <si>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</si>
  <si>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</si>
  <si>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</si>
  <si>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</si>
  <si>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</si>
  <si>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</si>
  <si>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</si>
  <si>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</si>
  <si>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</si>
  <si>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</si>
  <si>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</si>
  <si>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</si>
  <si>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</si>
  <si>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</si>
  <si>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</si>
  <si>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</si>
  <si>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</si>
  <si>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</si>
  <si>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</si>
  <si>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</si>
  <si>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</si>
  <si>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</si>
  <si>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</si>
  <si>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</si>
  <si>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</si>
  <si>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</si>
  <si>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</si>
  <si>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</si>
  <si>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</si>
  <si>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</si>
  <si>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</si>
  <si>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</si>
  <si>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</si>
  <si>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</si>
  <si>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</si>
  <si>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</si>
  <si>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</si>
  <si>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</si>
  <si>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</si>
  <si>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</si>
  <si>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</si>
  <si>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</si>
  <si>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</si>
  <si>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</si>
  <si>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</si>
  <si>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</si>
  <si>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</si>
  <si>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</si>
  <si>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</si>
  <si>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</si>
  <si>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</si>
  <si>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</si>
  <si>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</si>
  <si>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</si>
  <si>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</si>
  <si>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</si>
  <si>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</si>
  <si>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</si>
  <si>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</si>
  <si>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</si>
  <si>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</si>
  <si>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</si>
  <si>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</si>
  <si>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</si>
  <si>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</si>
  <si>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</si>
  <si>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</si>
  <si>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</si>
  <si>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</si>
  <si>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</si>
  <si>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</si>
  <si>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</si>
  <si>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</si>
  <si>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</si>
  <si>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</si>
  <si>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</si>
  <si>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</si>
  <si>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</si>
  <si>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</si>
  <si>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</si>
  <si>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</si>
  <si>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</si>
  <si>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</si>
  <si>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</si>
  <si>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</si>
  <si>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</si>
  <si>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</si>
  <si>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</si>
  <si>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</si>
  <si>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</si>
  <si>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</si>
  <si>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</si>
  <si>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</si>
  <si>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</si>
  <si>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</si>
  <si>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</si>
  <si>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</si>
  <si>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</si>
  <si>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</si>
  <si>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</si>
  <si>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</si>
  <si>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</si>
  <si>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</si>
  <si>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</si>
  <si>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</si>
  <si>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</si>
  <si>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</si>
  <si>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</si>
  <si>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</si>
  <si>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</si>
  <si>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</si>
  <si>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</si>
  <si>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</si>
  <si>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</si>
  <si>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</si>
  <si>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</si>
  <si>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</si>
  <si>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</si>
  <si>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</si>
  <si>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</si>
  <si>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</si>
  <si>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</si>
  <si>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</si>
  <si>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</si>
  <si>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</si>
  <si>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</si>
  <si>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</si>
  <si>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</si>
  <si>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</si>
  <si>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</si>
  <si>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</si>
  <si>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</si>
  <si>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</si>
  <si>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</si>
  <si>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</si>
  <si>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</si>
  <si>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</si>
  <si>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</si>
  <si>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</si>
  <si>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</si>
  <si>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</si>
  <si>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</si>
  <si>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</si>
  <si>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</si>
  <si>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</si>
  <si>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</si>
  <si>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</si>
  <si>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</si>
  <si>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</si>
  <si>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</si>
  <si>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</si>
  <si>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</si>
  <si>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</si>
  <si>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</si>
  <si>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</si>
  <si>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</si>
  <si>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</si>
  <si>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</si>
  <si>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</si>
  <si>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</si>
  <si>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</si>
  <si>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</si>
  <si>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</si>
  <si>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</si>
  <si>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</si>
  <si>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</si>
  <si>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</si>
  <si>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</si>
  <si>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</si>
  <si>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</si>
  <si>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</si>
  <si>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</si>
  <si>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</si>
  <si>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</si>
  <si>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</si>
  <si>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</si>
  <si>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</si>
  <si>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</si>
  <si>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</si>
  <si>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</si>
  <si>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</si>
  <si>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</si>
  <si>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</si>
  <si>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</si>
  <si>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</si>
  <si>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</si>
  <si>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</si>
  <si>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</si>
  <si>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</si>
  <si>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</si>
  <si>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</si>
  <si>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</si>
  <si>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</si>
  <si>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</si>
  <si>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</si>
  <si>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</si>
  <si>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</si>
  <si>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</si>
  <si>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</si>
  <si>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</si>
  <si>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</si>
  <si>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</si>
  <si>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</si>
  <si>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</si>
  <si>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</si>
  <si>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</si>
  <si>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</si>
  <si>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</si>
  <si>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</si>
  <si>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</si>
  <si>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</si>
  <si>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</si>
  <si>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</si>
  <si>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</si>
  <si>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</si>
  <si>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</si>
  <si>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</si>
  <si>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</si>
  <si>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</si>
  <si>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</si>
  <si>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</si>
  <si>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</si>
  <si>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</si>
  <si>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</si>
  <si>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</si>
  <si>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</si>
  <si>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</si>
  <si>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</si>
  <si>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</si>
  <si>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</si>
  <si>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</si>
  <si>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</si>
  <si>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</si>
  <si>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</si>
  <si>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</si>
  <si>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</si>
  <si>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</si>
  <si>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</si>
  <si>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</si>
  <si>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</si>
  <si>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</si>
  <si>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</si>
  <si>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</si>
  <si>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</si>
  <si>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</si>
  <si>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</si>
  <si>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</si>
  <si>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</si>
  <si>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</si>
  <si>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</si>
  <si>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</si>
  <si>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</si>
  <si>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</si>
  <si>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</si>
  <si>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</si>
  <si>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</si>
  <si>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</si>
  <si>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</si>
  <si>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</si>
  <si>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</si>
  <si>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</si>
  <si>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</si>
  <si>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</si>
  <si>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</si>
  <si>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</si>
  <si>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</si>
  <si>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</si>
  <si>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</si>
  <si>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</si>
  <si>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</si>
  <si>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</si>
  <si>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</si>
  <si>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</si>
  <si>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</si>
  <si>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</si>
  <si>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</si>
  <si>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</si>
  <si>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</si>
  <si>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</si>
  <si>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</si>
  <si>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</si>
  <si>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</si>
  <si>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</si>
  <si>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</si>
  <si>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</si>
  <si>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</si>
  <si>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</si>
  <si>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</si>
  <si>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</si>
  <si>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</si>
  <si>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</si>
  <si>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</si>
  <si>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</si>
  <si>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</si>
  <si>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</si>
  <si>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</si>
  <si>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</si>
  <si>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</si>
  <si>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</si>
  <si>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</si>
  <si>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</si>
  <si>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</si>
  <si>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</si>
  <si>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</si>
  <si>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</si>
  <si>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</si>
  <si>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</si>
  <si>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</si>
  <si>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</si>
  <si>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</si>
  <si>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</si>
  <si>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</si>
  <si>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</si>
  <si>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</si>
  <si>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</si>
  <si>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</si>
  <si>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</si>
  <si>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</si>
  <si>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</si>
  <si>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</si>
  <si>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</si>
  <si>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</si>
  <si>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</si>
  <si>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</si>
  <si>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</si>
  <si>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</si>
  <si>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</si>
  <si>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</si>
  <si>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</si>
  <si>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</si>
  <si>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</si>
  <si>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</si>
  <si>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</si>
  <si>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</si>
  <si>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</si>
  <si>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</si>
  <si>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</si>
  <si>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</si>
  <si>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</si>
  <si>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</si>
  <si>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</si>
  <si>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</si>
  <si>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</si>
  <si>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</si>
  <si>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</si>
  <si>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</si>
  <si>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</si>
  <si>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</si>
  <si>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</si>
  <si>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</si>
  <si>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</si>
  <si>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</si>
  <si>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</si>
  <si>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</si>
  <si>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</si>
  <si>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</si>
  <si>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</si>
  <si>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</si>
  <si>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</si>
  <si>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</si>
  <si>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</si>
  <si>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</si>
  <si>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</si>
  <si>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</si>
  <si>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</si>
  <si>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</si>
  <si>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</si>
  <si>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</si>
  <si>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</si>
  <si>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</si>
  <si>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</si>
  <si>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</si>
  <si>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</si>
  <si>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</si>
  <si>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</si>
  <si>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</si>
  <si>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</si>
  <si>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</si>
  <si>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</si>
  <si>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</si>
  <si>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</si>
  <si>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</si>
  <si>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</si>
  <si>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</si>
  <si>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</si>
  <si>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</si>
  <si>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</si>
  <si>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</si>
  <si>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</si>
  <si>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</si>
  <si>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</si>
  <si>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</si>
  <si>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</si>
  <si>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</si>
  <si>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</si>
  <si>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</si>
  <si>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</si>
  <si>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</si>
  <si>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</si>
  <si>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</si>
  <si>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</si>
  <si>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</si>
  <si>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</si>
  <si>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</si>
  <si>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</si>
  <si>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</si>
  <si>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</si>
  <si>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</si>
  <si>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</si>
  <si>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</si>
  <si>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</si>
  <si>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</si>
  <si>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</si>
  <si>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</si>
  <si>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</si>
  <si>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</si>
  <si>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</si>
  <si>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</si>
  <si>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</si>
  <si>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</si>
  <si>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</si>
  <si>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</si>
  <si>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</si>
  <si>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</si>
  <si>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</si>
  <si>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</si>
  <si>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</si>
  <si>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</si>
  <si>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</si>
  <si>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</si>
  <si>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</si>
  <si>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</si>
  <si>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</si>
  <si>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</si>
  <si>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</si>
  <si>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</si>
  <si>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</si>
  <si>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</si>
  <si>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</si>
  <si>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</si>
  <si>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</si>
  <si>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</si>
  <si>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</si>
  <si>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</si>
  <si>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</si>
  <si>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</si>
  <si>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</si>
  <si>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</si>
  <si>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</si>
  <si>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</si>
  <si>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</si>
  <si>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</si>
  <si>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</si>
  <si>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</si>
  <si>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</si>
  <si>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</si>
  <si>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</si>
  <si>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</si>
  <si>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</si>
  <si>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</si>
  <si>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</si>
  <si>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</si>
  <si>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</si>
  <si>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</si>
  <si>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</si>
  <si>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</si>
  <si>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</si>
  <si>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</si>
  <si>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</si>
  <si>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</si>
  <si>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</si>
  <si>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</si>
  <si>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</si>
  <si>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</si>
  <si>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</si>
  <si>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</si>
  <si>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</si>
  <si>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</si>
  <si>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</si>
  <si>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</si>
  <si>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</si>
  <si>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</si>
  <si>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</si>
  <si>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</si>
  <si>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</si>
  <si>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</si>
  <si>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</si>
  <si>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</si>
  <si>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</si>
  <si>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</si>
  <si>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</si>
  <si>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</si>
  <si>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</si>
  <si>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</si>
  <si>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</si>
  <si>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</si>
  <si>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</si>
  <si>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</si>
  <si>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</si>
  <si>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</si>
  <si>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</si>
  <si>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</si>
  <si>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</si>
  <si>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</si>
  <si>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</si>
  <si>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</si>
  <si>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</si>
  <si>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</si>
  <si>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</si>
  <si>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</si>
  <si>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</si>
  <si>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</si>
  <si>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</si>
  <si>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</si>
  <si>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</si>
  <si>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</si>
  <si>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</si>
  <si>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</si>
  <si>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</si>
  <si>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</si>
  <si>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</si>
  <si>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</si>
  <si>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</si>
  <si>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</si>
  <si>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</si>
  <si>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</si>
  <si>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</si>
  <si>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</si>
  <si>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</si>
  <si>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</si>
  <si>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</si>
  <si>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</si>
  <si>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</si>
  <si>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</si>
  <si>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</si>
  <si>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</si>
  <si>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</si>
  <si>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</si>
  <si>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</si>
  <si>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</si>
  <si>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</si>
  <si>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</si>
  <si>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</si>
  <si>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</si>
  <si>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</si>
  <si>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</si>
  <si>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</si>
  <si>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</si>
  <si>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</si>
  <si>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</si>
  <si>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</si>
  <si>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</si>
  <si>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</si>
  <si>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</si>
  <si>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</si>
  <si>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</si>
  <si>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</si>
  <si>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</si>
  <si>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</si>
  <si>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</si>
  <si>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</si>
  <si>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</si>
  <si>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</si>
  <si>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</si>
  <si>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</si>
  <si>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</si>
  <si>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</si>
  <si>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</si>
  <si>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</si>
  <si>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</si>
  <si>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</si>
  <si>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</si>
  <si>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</si>
  <si>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</si>
  <si>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</si>
  <si>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</si>
  <si>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</si>
  <si>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</si>
  <si>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</si>
  <si>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</si>
  <si>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</si>
  <si>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</si>
  <si>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</si>
  <si>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</si>
  <si>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</si>
  <si>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</si>
  <si>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</si>
  <si>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</si>
  <si>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</si>
  <si>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</si>
  <si>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</si>
  <si>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</si>
  <si>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</si>
  <si>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</si>
  <si>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</si>
  <si>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</si>
  <si>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</si>
  <si>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</si>
  <si>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</si>
  <si>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</si>
  <si>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</si>
  <si>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</si>
  <si>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</si>
  <si>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</si>
  <si>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</si>
  <si>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</si>
  <si>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</si>
  <si>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</si>
  <si>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</si>
  <si>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</si>
  <si>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</si>
  <si>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</si>
  <si>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</si>
  <si>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</si>
  <si>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</si>
  <si>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</si>
  <si>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</si>
  <si>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</si>
  <si>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</si>
  <si>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</si>
  <si>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</si>
  <si>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</si>
  <si>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</si>
  <si>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</si>
  <si>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</si>
  <si>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</si>
  <si>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</si>
  <si>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</si>
  <si>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</si>
  <si>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</si>
  <si>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</si>
  <si>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</si>
  <si>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</si>
  <si>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</si>
  <si>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</si>
  <si>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</si>
  <si>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</si>
  <si>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</si>
  <si>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</si>
  <si>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</si>
  <si>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</si>
  <si>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</si>
  <si>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</si>
  <si>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</si>
  <si>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</si>
  <si>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</si>
  <si>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</si>
  <si>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</si>
  <si>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</si>
  <si>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</si>
  <si>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</si>
  <si>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</si>
  <si>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</si>
  <si>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</si>
  <si>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</si>
  <si>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</si>
  <si>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</si>
  <si>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</si>
  <si>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</si>
  <si>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</si>
  <si>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</si>
  <si>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</si>
  <si>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</si>
  <si>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</si>
  <si>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</si>
  <si>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</si>
  <si>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</si>
  <si>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</si>
  <si>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</si>
  <si>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</si>
  <si>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</si>
  <si>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</si>
  <si>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</si>
  <si>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</si>
  <si>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</si>
  <si>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</si>
  <si>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</si>
  <si>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</si>
  <si>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</si>
  <si>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</si>
  <si>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</si>
  <si>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</si>
  <si>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</si>
  <si>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</si>
  <si>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</si>
  <si>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</si>
  <si>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</si>
  <si>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</si>
  <si>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</si>
  <si>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</si>
  <si>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</si>
  <si>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</si>
  <si>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</si>
  <si>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</si>
  <si>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</si>
  <si>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</si>
  <si>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</si>
  <si>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</si>
  <si>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</si>
  <si>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</si>
  <si>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</si>
  <si>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</si>
  <si>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</si>
  <si>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</si>
  <si>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</si>
  <si>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</si>
  <si>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</si>
  <si>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</si>
  <si>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</si>
  <si>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</si>
  <si>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</si>
  <si>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</si>
  <si>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</si>
  <si>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</si>
  <si>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</si>
  <si>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</si>
  <si>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</si>
  <si>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</si>
  <si>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</si>
  <si>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</si>
  <si>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</si>
  <si>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</si>
  <si>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</si>
  <si>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</si>
  <si>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</si>
  <si>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</si>
  <si>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</si>
  <si>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</si>
  <si>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</si>
  <si>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</si>
  <si>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</si>
  <si>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</si>
  <si>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</si>
  <si>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</si>
  <si>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</si>
  <si>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</si>
  <si>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</si>
  <si>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</si>
  <si>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</si>
  <si>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</si>
  <si>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</si>
  <si>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</si>
  <si>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</si>
  <si>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</si>
  <si>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</si>
  <si>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</si>
  <si>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</si>
  <si>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</si>
  <si>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</si>
  <si>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</si>
  <si>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</si>
  <si>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</si>
  <si>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</si>
  <si>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</si>
  <si>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</si>
  <si>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</si>
  <si>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</si>
  <si>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</si>
  <si>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</si>
  <si>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</si>
  <si>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</si>
  <si>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</si>
  <si>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</si>
  <si>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</si>
  <si>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</si>
  <si>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</si>
  <si>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</si>
  <si>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</si>
  <si>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</si>
  <si>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</si>
  <si>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</si>
  <si>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</si>
  <si>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</si>
  <si>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</si>
  <si>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</si>
  <si>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</si>
  <si>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</si>
  <si>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</si>
  <si>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</si>
  <si>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</si>
  <si>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</si>
  <si>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</si>
  <si>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</si>
  <si>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</si>
  <si>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</si>
  <si>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</si>
  <si>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</si>
  <si>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</si>
  <si>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</si>
  <si>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</si>
  <si>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</si>
  <si>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</si>
  <si>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</si>
  <si>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</si>
  <si>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</si>
  <si>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</si>
  <si>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</si>
  <si>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</si>
  <si>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</si>
  <si>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</si>
  <si>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</si>
  <si>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</si>
  <si>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</si>
  <si>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</si>
  <si>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</si>
  <si>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</si>
  <si>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</si>
  <si>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</si>
  <si>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</si>
  <si>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</si>
  <si>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</si>
  <si>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</si>
  <si>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</si>
  <si>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</si>
  <si>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</si>
  <si>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</si>
  <si>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</si>
  <si>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</si>
  <si>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</si>
  <si>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</si>
  <si>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</si>
  <si>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</si>
  <si>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</si>
  <si>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</si>
  <si>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</si>
  <si>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</si>
  <si>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</si>
  <si>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</si>
  <si>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</si>
  <si>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</si>
  <si>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</si>
  <si>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</si>
  <si>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</si>
  <si>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</si>
  <si>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</si>
  <si>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</si>
  <si>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</si>
  <si>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</si>
  <si>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</si>
  <si>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</si>
  <si>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</si>
  <si>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</si>
  <si>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</si>
  <si>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</si>
  <si>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</si>
  <si>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</si>
  <si>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</si>
  <si>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</si>
  <si>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</si>
  <si>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</si>
  <si>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</si>
  <si>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</si>
  <si>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</si>
  <si>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</si>
  <si>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</si>
  <si>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</si>
  <si>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</si>
  <si>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</si>
  <si>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</si>
  <si>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</si>
  <si>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</si>
  <si>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</si>
  <si>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</si>
  <si>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</si>
  <si>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</si>
  <si>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</si>
  <si>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</si>
  <si>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</si>
  <si>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</si>
  <si>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</si>
  <si>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</si>
  <si>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</si>
  <si>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</si>
  <si>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</si>
  <si>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</si>
  <si>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</si>
  <si>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</si>
  <si>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</si>
  <si>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</si>
  <si>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</si>
  <si>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</si>
  <si>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</si>
  <si>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</si>
  <si>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</si>
  <si>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</si>
  <si>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</si>
  <si>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</si>
  <si>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</si>
  <si>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</si>
  <si>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</si>
  <si>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</si>
  <si>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</si>
  <si>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</si>
  <si>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</si>
  <si>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</si>
  <si>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</si>
  <si>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</si>
  <si>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</si>
  <si>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</si>
  <si>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</si>
  <si>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</si>
  <si>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</si>
  <si>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</si>
  <si>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</si>
  <si>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</si>
  <si>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</si>
  <si>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</si>
  <si>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</si>
  <si>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</si>
  <si>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</si>
  <si>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</si>
  <si>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</si>
  <si>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</si>
  <si>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</si>
  <si>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</si>
  <si>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</si>
  <si>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</si>
  <si>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</si>
  <si>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</si>
  <si>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</si>
  <si>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</si>
  <si>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</si>
  <si>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</si>
  <si>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</si>
  <si>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</si>
  <si>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</si>
  <si>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</si>
  <si>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</si>
  <si>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</si>
  <si>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</si>
  <si>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</si>
  <si>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</si>
  <si>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</si>
  <si>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</si>
  <si>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</si>
  <si>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</si>
  <si>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</si>
  <si>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</si>
  <si>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</si>
  <si>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</si>
  <si>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</si>
  <si>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</si>
  <si>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</si>
  <si>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</si>
  <si>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</si>
  <si>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</si>
  <si>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</si>
  <si>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</si>
  <si>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</si>
  <si>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</si>
  <si>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</si>
  <si>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</si>
  <si>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</si>
  <si>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</si>
  <si>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</si>
  <si>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</si>
  <si>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</si>
  <si>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</si>
  <si>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</si>
  <si>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</si>
  <si>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</si>
  <si>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</si>
  <si>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</si>
  <si>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</si>
  <si>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</si>
  <si>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</si>
  <si>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</si>
  <si>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</si>
  <si>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</si>
  <si>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</si>
  <si>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</si>
  <si>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</si>
  <si>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</si>
  <si>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</si>
  <si>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</si>
  <si>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</si>
  <si>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</si>
  <si>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</si>
  <si>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</si>
  <si>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</si>
  <si>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</si>
  <si>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</si>
  <si>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</si>
  <si>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</si>
  <si>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</si>
  <si>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</si>
  <si>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</si>
  <si>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</si>
  <si>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</si>
  <si>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</si>
  <si>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</si>
  <si>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</si>
  <si>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</si>
  <si>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</si>
  <si>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</si>
  <si>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</si>
  <si>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</si>
  <si>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</si>
  <si>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</si>
  <si>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</si>
  <si>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</si>
  <si>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</si>
  <si>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</si>
  <si>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</si>
  <si>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</si>
  <si>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</si>
  <si>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</si>
  <si>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</si>
  <si>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</si>
  <si>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</si>
  <si>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</si>
  <si>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</si>
  <si>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</si>
  <si>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</si>
  <si>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</si>
  <si>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</si>
  <si>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</si>
  <si>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</si>
  <si>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</si>
  <si>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</si>
  <si>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</si>
  <si>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</si>
  <si>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</si>
  <si>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</si>
  <si>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</si>
  <si>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</si>
  <si>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</si>
  <si>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</si>
  <si>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</si>
  <si>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</si>
  <si>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</si>
  <si>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</si>
  <si>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</si>
  <si>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</si>
  <si>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</si>
  <si>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</si>
  <si>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</si>
  <si>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</si>
  <si>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</si>
  <si>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</si>
  <si>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</si>
  <si>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</si>
  <si>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</si>
  <si>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</si>
  <si>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</si>
  <si>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</si>
  <si>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</si>
  <si>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</si>
  <si>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</si>
  <si>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</si>
  <si>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</si>
  <si>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</si>
  <si>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</si>
  <si>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</si>
  <si>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</si>
  <si>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</si>
  <si>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</si>
  <si>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</si>
  <si>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</si>
  <si>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</si>
  <si>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</si>
  <si>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</si>
  <si>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</si>
  <si>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</si>
  <si>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</si>
  <si>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</si>
  <si>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</si>
  <si>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</si>
  <si>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</si>
  <si>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</si>
  <si>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</si>
  <si>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</si>
  <si>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</si>
  <si>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</si>
  <si>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</si>
  <si>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</si>
  <si>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</si>
  <si>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</si>
  <si>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</si>
  <si>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</si>
  <si>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</si>
  <si>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</si>
  <si>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</si>
  <si>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</si>
  <si>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</si>
  <si>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</si>
  <si>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</si>
  <si>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</si>
  <si>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</si>
  <si>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</si>
  <si>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</si>
  <si>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</si>
  <si>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</si>
  <si>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</si>
  <si>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</si>
  <si>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</si>
  <si>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</si>
  <si>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</si>
  <si>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</si>
  <si>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</si>
  <si>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</si>
  <si>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</si>
  <si>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</si>
  <si>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</si>
  <si>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</si>
  <si>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</si>
  <si>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</si>
  <si>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</si>
  <si>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</si>
  <si>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</si>
  <si>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</si>
  <si>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</si>
  <si>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</si>
  <si>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</si>
  <si>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</si>
  <si>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</si>
  <si>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</si>
  <si>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</si>
  <si>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</si>
  <si>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</si>
  <si>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</si>
  <si>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</si>
  <si>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</si>
  <si>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</si>
  <si>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</si>
  <si>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</si>
  <si>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</si>
  <si>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</si>
  <si>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</si>
  <si>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</si>
  <si>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</si>
  <si>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</si>
  <si>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</si>
  <si>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</si>
  <si>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</si>
  <si>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</si>
  <si>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</si>
  <si>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</si>
  <si>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</si>
  <si>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</si>
  <si>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</si>
  <si>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</si>
  <si>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</si>
  <si>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</si>
  <si>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</si>
  <si>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</si>
  <si>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</si>
  <si>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</si>
  <si>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</si>
  <si>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</si>
  <si>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</si>
  <si>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</si>
  <si>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</si>
  <si>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</si>
  <si>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</si>
  <si>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</si>
  <si>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</si>
  <si>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</si>
  <si>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</si>
  <si>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</si>
  <si>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</si>
  <si>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</si>
  <si>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</si>
  <si>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</si>
  <si>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</si>
  <si>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</si>
  <si>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</si>
  <si>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</si>
  <si>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</si>
  <si>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</si>
  <si>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</si>
  <si>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</si>
  <si>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</si>
  <si>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</si>
  <si>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</si>
  <si>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</si>
  <si>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</si>
  <si>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</si>
  <si>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</si>
  <si>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</si>
  <si>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</si>
  <si>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</si>
  <si>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</si>
  <si>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</si>
  <si>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</si>
  <si>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</si>
  <si>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</si>
  <si>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</si>
  <si>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</si>
  <si>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</si>
  <si>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</si>
  <si>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</si>
  <si>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</si>
  <si>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</si>
  <si>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</si>
  <si>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</si>
  <si>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</si>
  <si>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</si>
  <si>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</si>
  <si>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</si>
  <si>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</si>
  <si>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</si>
  <si>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</si>
  <si>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</si>
  <si>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</si>
  <si>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</si>
  <si>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</si>
  <si>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</si>
  <si>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</si>
  <si>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</si>
  <si>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</si>
  <si>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</si>
  <si>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</si>
  <si>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</si>
  <si>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</si>
  <si>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</si>
  <si>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</si>
  <si>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</si>
  <si>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</si>
  <si>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</si>
  <si>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</si>
  <si>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</si>
  <si>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</si>
  <si>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</si>
  <si>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</si>
  <si>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</si>
  <si>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</si>
  <si>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</si>
  <si>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</si>
  <si>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</si>
  <si>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</si>
  <si>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</si>
  <si>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</si>
  <si>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</si>
  <si>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</si>
  <si>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</si>
  <si>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</si>
  <si>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</si>
  <si>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</si>
  <si>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</si>
  <si>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</si>
  <si>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</si>
  <si>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</si>
  <si>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</si>
  <si>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</si>
  <si>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</si>
  <si>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</si>
  <si>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</si>
  <si>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</si>
  <si>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</si>
  <si>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</si>
  <si>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</si>
  <si>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</si>
  <si>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</si>
  <si>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</si>
  <si>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</si>
  <si>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</si>
  <si>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</si>
  <si>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</si>
  <si>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</si>
  <si>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</si>
  <si>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</si>
  <si>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</si>
  <si>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</si>
  <si>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</si>
  <si>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</si>
  <si>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</si>
  <si>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</si>
  <si>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</si>
  <si>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</si>
  <si>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</si>
  <si>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</si>
  <si>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</si>
  <si>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</si>
  <si>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</si>
  <si>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</si>
  <si>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</si>
  <si>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</si>
  <si>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</si>
  <si>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</si>
  <si>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</si>
  <si>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</si>
  <si>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</si>
  <si>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</si>
  <si>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</si>
  <si>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</si>
  <si>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</si>
  <si>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</si>
  <si>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</si>
  <si>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</si>
  <si>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</si>
  <si>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</si>
  <si>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</si>
  <si>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</si>
  <si>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</si>
  <si>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</si>
  <si>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</si>
  <si>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</si>
  <si>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</si>
  <si>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</si>
  <si>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</si>
  <si>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</si>
  <si>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</si>
  <si>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</si>
  <si>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</si>
  <si>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</si>
  <si>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</si>
  <si>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</si>
  <si>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</si>
  <si>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</si>
  <si>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</si>
  <si>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</si>
  <si>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</si>
  <si>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</si>
  <si>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</si>
  <si>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</si>
  <si>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</si>
  <si>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</si>
  <si>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</si>
  <si>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</si>
  <si>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</si>
  <si>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</si>
  <si>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</si>
  <si>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</si>
  <si>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</si>
  <si>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</si>
  <si>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</si>
  <si>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</si>
  <si>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</si>
  <si>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</si>
  <si>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</si>
  <si>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</si>
  <si>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</si>
  <si>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</si>
  <si>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</si>
  <si>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</si>
  <si>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</si>
  <si>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</si>
  <si>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</si>
  <si>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</si>
  <si>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</si>
  <si>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</si>
  <si>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</si>
  <si>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</si>
  <si>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</si>
  <si>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</si>
  <si>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</si>
  <si>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</si>
  <si>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</si>
  <si>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</si>
  <si>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</si>
  <si>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</si>
  <si>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</si>
  <si>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</si>
  <si>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</si>
  <si>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</si>
  <si>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</si>
  <si>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</si>
  <si>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</si>
  <si>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</si>
  <si>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</si>
  <si>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</si>
  <si>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</si>
  <si>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</si>
  <si>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</si>
  <si>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</si>
  <si>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</si>
  <si>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</si>
  <si>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</si>
  <si>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</si>
  <si>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</si>
  <si>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</si>
  <si>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</si>
  <si>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</si>
  <si>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</si>
  <si>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</si>
  <si>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</si>
  <si>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</si>
  <si>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</si>
  <si>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</si>
  <si>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</si>
  <si>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</si>
  <si>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</si>
  <si>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</si>
  <si>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</si>
  <si>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</si>
  <si>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</si>
  <si>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</si>
  <si>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</si>
  <si>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</si>
  <si>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</si>
  <si>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</si>
  <si>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</si>
  <si>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</si>
  <si>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</si>
  <si>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</si>
  <si>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</si>
  <si>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</si>
  <si>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</si>
  <si>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</si>
  <si>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</si>
  <si>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</si>
  <si>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</si>
  <si>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</si>
  <si>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</si>
  <si>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</si>
  <si>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</si>
  <si>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</si>
  <si>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</si>
  <si>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</si>
  <si>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</si>
  <si>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</si>
  <si>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</si>
  <si>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</si>
  <si>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</si>
  <si>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</si>
  <si>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</si>
  <si>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</si>
  <si>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</si>
  <si>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</si>
  <si>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</si>
  <si>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</si>
  <si>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</si>
  <si>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</si>
  <si>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</si>
  <si>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</si>
  <si>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</si>
  <si>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</si>
  <si>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</si>
  <si>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</si>
  <si>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</si>
  <si>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</si>
  <si>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</si>
  <si>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</si>
  <si>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</si>
  <si>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</si>
  <si>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</si>
  <si>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</si>
  <si>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</si>
  <si>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</si>
  <si>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</si>
  <si>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</si>
  <si>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</si>
  <si>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</si>
  <si>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</si>
  <si>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</si>
  <si>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</si>
  <si>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</si>
  <si>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</si>
  <si>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</si>
  <si>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</si>
  <si>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</si>
  <si>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</si>
  <si>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</si>
  <si>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</si>
  <si>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</si>
  <si>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</si>
  <si>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</si>
  <si>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</si>
  <si>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</si>
  <si>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</si>
  <si>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</si>
  <si>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</si>
  <si>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</si>
  <si>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</si>
  <si>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</si>
  <si>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</si>
  <si>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</si>
  <si>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</si>
  <si>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</si>
  <si>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</si>
  <si>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</si>
  <si>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</si>
  <si>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</si>
  <si>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</si>
  <si>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</si>
  <si>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</si>
  <si>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</si>
  <si>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</si>
  <si>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</si>
  <si>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</si>
  <si>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</si>
  <si>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</si>
  <si>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</si>
  <si>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</si>
  <si>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</si>
  <si>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</si>
  <si>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</si>
  <si>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</si>
  <si>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</si>
  <si>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</si>
  <si>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</si>
  <si>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</si>
  <si>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</si>
  <si>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</si>
  <si>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</si>
  <si>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</si>
  <si>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</si>
  <si>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</si>
  <si>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</si>
  <si>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</si>
  <si>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</si>
  <si>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</si>
  <si>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</si>
  <si>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</si>
  <si>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</si>
  <si>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</si>
  <si>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</si>
  <si>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</si>
  <si>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</si>
  <si>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</si>
  <si>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</si>
  <si>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</si>
  <si>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</si>
  <si>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</si>
  <si>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</si>
  <si>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</si>
  <si>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</si>
  <si>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</si>
  <si>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</si>
  <si>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</si>
  <si>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</si>
  <si>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</si>
  <si>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</si>
  <si>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</si>
  <si>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</si>
  <si>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</si>
  <si>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</si>
  <si>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</si>
  <si>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</si>
  <si>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</si>
  <si>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</si>
  <si>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</si>
  <si>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</si>
  <si>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</si>
  <si>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</si>
  <si>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</si>
  <si>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</si>
  <si>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</si>
  <si>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</si>
  <si>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</si>
  <si>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</si>
  <si>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</si>
  <si>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</si>
  <si>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</si>
  <si>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</si>
  <si>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</si>
  <si>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</si>
  <si>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</si>
  <si>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</si>
  <si>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</si>
  <si>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</si>
  <si>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</si>
  <si>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</si>
  <si>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</si>
  <si>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</si>
  <si>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</si>
  <si>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</si>
  <si>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</si>
  <si>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</si>
  <si>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</si>
  <si>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</si>
  <si>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</si>
  <si>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</si>
  <si>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</si>
  <si>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</si>
  <si>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</si>
  <si>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</si>
  <si>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</si>
  <si>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</si>
  <si>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</si>
  <si>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</si>
  <si>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</si>
  <si>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</si>
  <si>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</si>
  <si>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</si>
  <si>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</si>
  <si>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</si>
  <si>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</si>
  <si>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</si>
  <si>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</si>
  <si>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</si>
  <si>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</si>
  <si>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</si>
  <si>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</si>
  <si>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</si>
  <si>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</si>
  <si>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</si>
  <si>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</si>
  <si>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</si>
  <si>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</si>
  <si>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</si>
  <si>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</si>
  <si>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</si>
  <si>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</si>
  <si>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</si>
  <si>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</si>
  <si>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</si>
  <si>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</si>
  <si>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</si>
  <si>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</si>
  <si>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</si>
  <si>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</si>
  <si>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</si>
  <si>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</si>
  <si>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</si>
  <si>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</si>
  <si>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</si>
  <si>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</si>
  <si>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</si>
  <si>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</si>
  <si>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</si>
  <si>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</si>
  <si>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</si>
  <si>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</si>
  <si>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</si>
  <si>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</si>
  <si>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</si>
  <si>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</si>
  <si>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</si>
  <si>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</si>
  <si>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</si>
  <si>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</si>
  <si>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</si>
  <si>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</si>
  <si>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</si>
  <si>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</si>
  <si>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</si>
  <si>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</si>
  <si>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</si>
  <si>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</si>
  <si>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</si>
  <si>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</si>
  <si>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</si>
  <si>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</si>
  <si>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</si>
  <si>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</si>
  <si>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</si>
  <si>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</si>
  <si>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</si>
  <si>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</si>
  <si>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</si>
  <si>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</si>
  <si>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</si>
  <si>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</si>
  <si>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</si>
  <si>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</si>
  <si>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</si>
  <si>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</si>
  <si>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</si>
  <si>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</si>
  <si>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</si>
  <si>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</si>
  <si>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</si>
  <si>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</si>
  <si>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</si>
  <si>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</si>
  <si>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</si>
  <si>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</si>
  <si>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</si>
  <si>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</si>
  <si>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</si>
  <si>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</si>
  <si>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</si>
  <si>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</si>
  <si>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</si>
  <si>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</si>
  <si>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</si>
  <si>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</si>
  <si>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</si>
  <si>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</si>
  <si>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</si>
  <si>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</si>
  <si>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</si>
  <si>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</si>
  <si>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</si>
  <si>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</si>
  <si>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</si>
  <si>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</si>
  <si>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</si>
  <si>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</si>
  <si>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</si>
  <si>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</si>
  <si>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</si>
  <si>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</si>
  <si>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</si>
  <si>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</si>
  <si>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</si>
  <si>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</si>
  <si>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</si>
  <si>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</si>
  <si>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</si>
  <si>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</si>
  <si>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</si>
  <si>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</si>
  <si>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</si>
  <si>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</si>
  <si>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</si>
  <si>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</si>
  <si>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</si>
  <si>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</si>
  <si>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</si>
  <si>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</si>
  <si>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</si>
  <si>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</si>
  <si>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</si>
  <si>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</si>
  <si>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</si>
  <si>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</si>
  <si>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</si>
  <si>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</si>
  <si>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</si>
  <si>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</si>
  <si>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</si>
  <si>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</si>
  <si>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</si>
  <si>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</si>
  <si>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</si>
  <si>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</si>
  <si>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</si>
  <si>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</si>
  <si>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</si>
  <si>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</si>
  <si>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</si>
  <si>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</si>
  <si>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</si>
  <si>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</si>
  <si>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</si>
  <si>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</si>
  <si>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</si>
  <si>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</si>
  <si>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</si>
  <si>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</si>
  <si>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</si>
  <si>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</si>
  <si>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</si>
  <si>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</si>
  <si>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</si>
  <si>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</si>
  <si>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</si>
  <si>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</si>
  <si>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</si>
  <si>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</si>
  <si>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</si>
  <si>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</si>
  <si>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</si>
  <si>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</si>
  <si>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</si>
  <si>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</si>
  <si>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</si>
  <si>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</si>
  <si>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</si>
  <si>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</si>
  <si>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</si>
  <si>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</si>
  <si>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</si>
  <si>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</si>
  <si>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</si>
  <si>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</si>
  <si>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</si>
  <si>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</si>
  <si>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</si>
  <si>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</si>
  <si>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</si>
  <si>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</si>
  <si>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</si>
  <si>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</si>
  <si>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</si>
  <si>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</si>
  <si>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</si>
  <si>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</si>
  <si>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</si>
  <si>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</si>
  <si>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</si>
  <si>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</si>
  <si>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</si>
  <si>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</si>
  <si>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</si>
  <si>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</si>
  <si>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</si>
  <si>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</si>
  <si>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</si>
  <si>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</si>
  <si>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</si>
  <si>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</si>
  <si>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</si>
  <si>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</si>
  <si>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</si>
  <si>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</si>
  <si>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</si>
  <si>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</si>
  <si>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</si>
  <si>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</si>
  <si>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</si>
  <si>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</si>
  <si>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</si>
  <si>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</si>
  <si>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</si>
  <si>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</si>
  <si>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</si>
  <si>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</si>
  <si>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</si>
  <si>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</si>
  <si>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</si>
  <si>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</si>
  <si>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</si>
  <si>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</si>
  <si>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</si>
  <si>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</si>
  <si>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</si>
  <si>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</si>
  <si>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</si>
  <si>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</si>
  <si>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</si>
  <si>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</si>
  <si>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</si>
  <si>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</si>
  <si>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</si>
  <si>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</si>
  <si>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</si>
  <si>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</si>
  <si>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</si>
  <si>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</si>
  <si>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</si>
  <si>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</si>
  <si>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</si>
  <si>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</si>
  <si>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</si>
  <si>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</si>
  <si>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</si>
  <si>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</si>
  <si>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</si>
  <si>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</si>
  <si>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</si>
  <si>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</si>
  <si>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</si>
  <si>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</si>
  <si>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</si>
  <si>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</si>
  <si>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</si>
  <si>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</si>
  <si>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</si>
  <si>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</si>
  <si>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</si>
  <si>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</si>
  <si>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</si>
  <si>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</si>
  <si>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</si>
  <si>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</si>
  <si>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</si>
  <si>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</si>
  <si>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</si>
  <si>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</si>
  <si>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</si>
  <si>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</si>
  <si>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</si>
  <si>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</si>
  <si>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</si>
  <si>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</si>
  <si>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</si>
  <si>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</si>
  <si>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</si>
  <si>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</si>
  <si>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</si>
  <si>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</si>
  <si>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</si>
  <si>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</si>
  <si>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</si>
  <si>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</si>
  <si>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</si>
  <si>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</si>
  <si>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</si>
  <si>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</si>
  <si>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</si>
  <si>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</si>
  <si>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</si>
  <si>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</si>
  <si>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</si>
  <si>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</si>
  <si>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</si>
  <si>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</si>
  <si>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</si>
  <si>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</si>
  <si>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</si>
  <si>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</si>
  <si>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</si>
  <si>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</si>
  <si>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</si>
  <si>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</si>
  <si>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</si>
  <si>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</si>
  <si>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</si>
  <si>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</si>
  <si>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</si>
  <si>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</si>
  <si>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</si>
  <si>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</si>
  <si>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</si>
  <si>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</si>
  <si>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</si>
  <si>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</si>
  <si>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</si>
  <si>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</si>
  <si>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</si>
  <si>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</si>
  <si>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</si>
  <si>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</si>
  <si>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</si>
  <si>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</si>
  <si>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</si>
  <si>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</si>
  <si>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</si>
  <si>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</si>
  <si>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</si>
  <si>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</si>
  <si>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</si>
  <si>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</si>
  <si>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</si>
  <si>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</si>
  <si>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</si>
  <si>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</si>
  <si>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</si>
  <si>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</si>
  <si>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</si>
  <si>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</si>
  <si>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</si>
  <si>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</si>
  <si>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</si>
  <si>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</si>
  <si>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</si>
  <si>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</si>
  <si>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</si>
  <si>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</si>
  <si>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</si>
  <si>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</si>
  <si>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</si>
  <si>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</si>
  <si>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</si>
  <si>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</si>
  <si>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</si>
  <si>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</si>
  <si>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</si>
  <si>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</si>
  <si>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</si>
  <si>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</si>
  <si>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</si>
  <si>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</si>
  <si>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</si>
  <si>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</si>
  <si>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</si>
  <si>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</si>
  <si>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</si>
  <si>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</si>
  <si>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</si>
  <si>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</si>
  <si>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</si>
  <si>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</si>
  <si>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</si>
  <si>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</si>
  <si>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</si>
  <si>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</si>
  <si>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</si>
  <si>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</si>
  <si>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</si>
  <si>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</si>
  <si>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</si>
  <si>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</si>
  <si>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</si>
  <si>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</si>
  <si>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</si>
  <si>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</si>
  <si>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</si>
  <si>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</si>
  <si>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</si>
  <si>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</si>
  <si>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</si>
  <si>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</si>
  <si>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</si>
  <si>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</si>
  <si>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</si>
  <si>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</si>
  <si>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</si>
  <si>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</si>
  <si>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</si>
  <si>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</si>
  <si>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</si>
  <si>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</si>
  <si>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</si>
  <si>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</si>
  <si>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</si>
  <si>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</si>
  <si>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</si>
  <si>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</si>
  <si>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</si>
  <si>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</si>
  <si>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</si>
  <si>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</si>
  <si>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</si>
  <si>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</si>
  <si>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</si>
  <si>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</si>
  <si>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</si>
  <si>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</si>
  <si>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</si>
  <si>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</si>
  <si>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</si>
  <si>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</si>
  <si>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</si>
  <si>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</si>
  <si>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</si>
  <si>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</si>
  <si>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</si>
  <si>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</si>
  <si>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</si>
  <si>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</si>
  <si>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</si>
  <si>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</si>
  <si>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</si>
  <si>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</si>
  <si>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</si>
  <si>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</si>
  <si>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</si>
  <si>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</si>
  <si>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</si>
  <si>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</si>
  <si>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</si>
  <si>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</si>
  <si>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</si>
  <si>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</si>
  <si>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</si>
  <si>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</si>
  <si>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</si>
  <si>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</si>
  <si>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</si>
  <si>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</si>
  <si>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</si>
  <si>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</si>
  <si>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</si>
  <si>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</si>
  <si>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</si>
  <si>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</si>
  <si>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</si>
  <si>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</si>
  <si>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</si>
  <si>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</si>
  <si>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</si>
  <si>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</si>
  <si>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</si>
  <si>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</si>
  <si>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</si>
  <si>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</si>
  <si>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</si>
  <si>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</si>
  <si>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</si>
  <si>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</si>
  <si>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</si>
  <si>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</si>
  <si>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</si>
  <si>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</si>
  <si>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</si>
  <si>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</si>
  <si>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</si>
  <si>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</si>
  <si>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</si>
  <si>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</si>
  <si>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</si>
  <si>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</si>
  <si>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</si>
  <si>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</si>
  <si>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</si>
  <si>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</si>
  <si>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</si>
  <si>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</si>
  <si>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</si>
  <si>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</si>
  <si>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</si>
  <si>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</si>
  <si>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</si>
  <si>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</si>
  <si>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</si>
  <si>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</si>
  <si>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</si>
  <si>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</si>
  <si>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</si>
  <si>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</si>
  <si>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</si>
  <si>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</si>
  <si>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</si>
  <si>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</si>
  <si>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</si>
  <si>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</si>
  <si>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</si>
  <si>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</si>
  <si>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</si>
  <si>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</si>
  <si>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</si>
  <si>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</si>
  <si>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</si>
  <si>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</si>
  <si>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</si>
  <si>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</si>
  <si>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</si>
  <si>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</si>
  <si>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</si>
  <si>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</si>
  <si>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</si>
  <si>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</si>
  <si>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</si>
  <si>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</si>
  <si>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</si>
  <si>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</si>
  <si>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</si>
  <si>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</si>
  <si>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</si>
  <si>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</si>
  <si>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</si>
  <si>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</si>
  <si>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</si>
  <si>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</si>
  <si>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</si>
  <si>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</si>
  <si>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</si>
  <si>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</si>
  <si>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</si>
  <si>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</si>
  <si>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</si>
  <si>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</si>
  <si>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</si>
  <si>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</si>
  <si>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</si>
  <si>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</si>
  <si>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</si>
  <si>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</si>
  <si>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</si>
  <si>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</si>
  <si>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</si>
  <si>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</si>
  <si>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</si>
  <si>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</si>
  <si>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</si>
  <si>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</si>
  <si>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</si>
  <si>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</si>
  <si>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</si>
  <si>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</si>
  <si>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</si>
  <si>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</si>
  <si>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</si>
  <si>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</si>
  <si>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</si>
  <si>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</si>
  <si>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</si>
  <si>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</si>
  <si>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</si>
  <si>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</si>
  <si>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</si>
  <si>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</si>
  <si>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</si>
  <si>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</si>
  <si>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</si>
  <si>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</si>
  <si>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</si>
  <si>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</si>
  <si>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</si>
  <si>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</si>
  <si>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</si>
  <si>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</si>
  <si>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</si>
  <si>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</si>
  <si>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</si>
  <si>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</si>
  <si>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</si>
  <si>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</si>
  <si>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</si>
  <si>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</si>
  <si>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</si>
  <si>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</si>
  <si>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</si>
  <si>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</si>
  <si>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</si>
  <si>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</si>
  <si>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</si>
  <si>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</si>
  <si>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</si>
  <si>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</si>
  <si>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</si>
  <si>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</si>
  <si>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</si>
  <si>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</si>
  <si>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</si>
  <si>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</si>
  <si>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</si>
  <si>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</si>
  <si>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</si>
  <si>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</si>
  <si>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</si>
  <si>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</si>
  <si>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</si>
  <si>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</si>
  <si>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</si>
  <si>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</si>
  <si>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</si>
  <si>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</si>
  <si>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</si>
  <si>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</si>
  <si>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</si>
  <si>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</si>
  <si>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</si>
  <si>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</si>
  <si>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</si>
  <si>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</si>
  <si>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</si>
  <si>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</si>
  <si>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</si>
  <si>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</si>
  <si>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</si>
  <si>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</si>
  <si>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</si>
  <si>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</si>
  <si>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</si>
  <si>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</si>
  <si>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</si>
  <si>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</si>
  <si>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</si>
  <si>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</si>
  <si>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</si>
  <si>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</si>
  <si>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</si>
  <si>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</si>
  <si>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</si>
  <si>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</si>
  <si>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</si>
  <si>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</si>
  <si>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</si>
  <si>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</si>
  <si>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</si>
  <si>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</si>
  <si>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</si>
  <si>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</si>
  <si>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</si>
  <si>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</si>
  <si>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</si>
  <si>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</si>
  <si>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</si>
  <si>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</si>
  <si>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</si>
  <si>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</si>
  <si>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</si>
  <si>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</si>
  <si>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</si>
  <si>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</si>
  <si>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</si>
  <si>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</si>
  <si>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</si>
  <si>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</si>
  <si>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</si>
  <si>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</si>
  <si>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</si>
  <si>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</si>
  <si>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</si>
  <si>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</si>
  <si>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</si>
  <si>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</si>
  <si>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</si>
  <si>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</si>
  <si>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</si>
  <si>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</si>
  <si>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</si>
  <si>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</si>
  <si>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</si>
  <si>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</si>
  <si>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</si>
  <si>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</si>
  <si>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</si>
  <si>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</si>
  <si>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</si>
  <si>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</si>
  <si>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</si>
  <si>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</si>
  <si>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</si>
  <si>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</si>
  <si>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</si>
  <si>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</si>
  <si>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</si>
  <si>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</si>
  <si>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</si>
  <si>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</si>
  <si>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</si>
  <si>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</si>
  <si>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</si>
  <si>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</si>
  <si>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</si>
  <si>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</si>
  <si>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</si>
  <si>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</si>
  <si>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</si>
  <si>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</si>
  <si>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</si>
  <si>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</si>
  <si>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</si>
  <si>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</si>
  <si>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</si>
  <si>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</si>
  <si>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</si>
  <si>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</si>
  <si>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</si>
  <si>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</si>
  <si>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</si>
  <si>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</si>
  <si>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</si>
  <si>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</si>
  <si>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</si>
  <si>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</si>
  <si>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</si>
  <si>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</si>
  <si>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</si>
  <si>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</si>
  <si>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</si>
  <si>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</si>
  <si>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</si>
  <si>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</si>
  <si>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</si>
  <si>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</si>
  <si>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</si>
  <si>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</si>
  <si>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</si>
  <si>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</si>
  <si>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</si>
  <si>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</si>
  <si>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</si>
  <si>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</si>
  <si>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</si>
  <si>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</si>
  <si>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</si>
  <si>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</si>
  <si>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</si>
  <si>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</si>
  <si>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</si>
  <si>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</si>
  <si>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</si>
  <si>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</si>
  <si>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</si>
  <si>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</si>
  <si>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</si>
  <si>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</si>
  <si>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</si>
  <si>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</si>
  <si>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</si>
  <si>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</si>
  <si>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</si>
  <si>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</si>
  <si>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</si>
  <si>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</si>
  <si>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</si>
  <si>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</si>
  <si>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</si>
  <si>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</si>
  <si>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</si>
  <si>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</si>
  <si>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</si>
  <si>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</si>
  <si>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</si>
  <si>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</si>
  <si>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</si>
  <si>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</si>
  <si>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</si>
  <si>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</si>
  <si>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</si>
  <si>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</si>
  <si>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</si>
  <si>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</si>
  <si>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</si>
  <si>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</si>
  <si>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</si>
  <si>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</si>
  <si>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</si>
  <si>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</si>
  <si>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</si>
  <si>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</si>
  <si>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</si>
  <si>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</si>
  <si>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</si>
  <si>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</si>
  <si>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</si>
  <si>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</si>
  <si>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</si>
  <si>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</si>
  <si>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</si>
  <si>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</si>
  <si>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</si>
  <si>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</si>
  <si>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</si>
  <si>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</si>
  <si>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</si>
  <si>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</si>
  <si>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</si>
  <si>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</si>
  <si>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</si>
  <si>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</si>
  <si>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</si>
  <si>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</si>
  <si>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</si>
  <si>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</si>
  <si>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</si>
  <si>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</si>
  <si>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</si>
  <si>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</si>
  <si>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</si>
  <si>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</si>
  <si>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</si>
  <si>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</si>
  <si>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</si>
  <si>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</si>
  <si>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</si>
  <si>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</si>
  <si>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</si>
  <si>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</si>
  <si>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</si>
  <si>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</si>
  <si>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</si>
  <si>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</si>
  <si>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</si>
  <si>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</si>
  <si>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</si>
  <si>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</si>
  <si>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</si>
  <si>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</si>
  <si>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</si>
  <si>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</si>
  <si>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</si>
  <si>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</si>
  <si>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</si>
  <si>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</si>
  <si>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</si>
  <si>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</si>
  <si>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</si>
  <si>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</si>
  <si>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</si>
  <si>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</si>
  <si>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</si>
  <si>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</si>
  <si>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</si>
  <si>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</si>
  <si>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</si>
  <si>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</si>
  <si>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</si>
  <si>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</si>
  <si>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</si>
  <si>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</si>
  <si>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</si>
  <si>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</si>
  <si>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</si>
  <si>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</si>
  <si>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</si>
  <si>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</si>
  <si>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</si>
  <si>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</si>
  <si>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</si>
  <si>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</si>
  <si>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</si>
  <si>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</si>
  <si>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</si>
  <si>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</si>
  <si>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</si>
  <si>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</si>
  <si>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</si>
  <si>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</si>
  <si>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</si>
  <si>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</si>
  <si>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</si>
  <si>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</si>
  <si>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</si>
  <si>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</si>
  <si>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</si>
  <si>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</si>
  <si>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</si>
  <si>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</si>
  <si>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</si>
  <si>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</si>
  <si>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</si>
  <si>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</si>
  <si>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</si>
  <si>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</si>
  <si>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</si>
  <si>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</si>
  <si>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</si>
  <si>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</si>
  <si>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</si>
  <si>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</si>
  <si>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</si>
  <si>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</si>
  <si>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</si>
  <si>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</si>
  <si>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</si>
  <si>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</si>
  <si>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</si>
  <si>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</si>
  <si>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</si>
  <si>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</si>
  <si>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</si>
  <si>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</si>
  <si>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</si>
  <si>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</si>
  <si>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</si>
  <si>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</si>
  <si>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</si>
  <si>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</si>
  <si>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</si>
  <si>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</si>
  <si>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</si>
  <si>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</si>
  <si>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</si>
  <si>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</si>
  <si>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</si>
  <si>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</si>
  <si>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</si>
  <si>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</si>
  <si>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</si>
  <si>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</si>
  <si>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</si>
  <si>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</si>
  <si>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</si>
  <si>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</si>
  <si>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</si>
  <si>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</si>
  <si>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</si>
  <si>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</si>
  <si>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</si>
  <si>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</si>
  <si>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</si>
  <si>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</si>
  <si>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</si>
  <si>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</si>
  <si>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</si>
  <si>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</si>
  <si>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</si>
  <si>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</si>
  <si>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</si>
  <si>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</si>
  <si>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</si>
  <si>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</si>
  <si>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</si>
  <si>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</si>
  <si>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</si>
  <si>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</si>
  <si>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</si>
  <si>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</si>
  <si>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</si>
  <si>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</si>
  <si>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</si>
  <si>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</si>
  <si>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</si>
  <si>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</si>
  <si>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</si>
  <si>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</si>
  <si>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</si>
  <si>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</si>
  <si>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</si>
  <si>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</si>
  <si>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</si>
  <si>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</si>
  <si>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</si>
  <si>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</si>
  <si>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</si>
  <si>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</si>
  <si>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</si>
  <si>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</si>
  <si>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</si>
  <si>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</si>
  <si>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</si>
  <si>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</si>
  <si>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</si>
  <si>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</si>
  <si>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</si>
  <si>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</si>
  <si>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</si>
  <si>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</si>
  <si>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</si>
  <si>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</si>
  <si>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</si>
  <si>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</si>
  <si>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</si>
  <si>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</si>
  <si>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</si>
  <si>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</si>
  <si>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</si>
  <si>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</si>
  <si>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</si>
  <si>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</si>
  <si>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</si>
  <si>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</si>
  <si>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</si>
  <si>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</si>
  <si>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</si>
  <si>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</si>
  <si>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</si>
  <si>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</si>
  <si>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</si>
  <si>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</si>
  <si>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</si>
  <si>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</si>
  <si>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</si>
  <si>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</si>
  <si>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</si>
  <si>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</si>
  <si>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</si>
  <si>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</si>
  <si>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</si>
  <si>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</si>
  <si>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</si>
  <si>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</si>
  <si>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</si>
  <si>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</si>
  <si>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</si>
  <si>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</si>
  <si>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</si>
  <si>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</si>
  <si>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</si>
  <si>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</si>
  <si>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</si>
  <si>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</si>
  <si>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</si>
  <si>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</si>
  <si>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</si>
  <si>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</si>
  <si>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</si>
  <si>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</si>
  <si>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</si>
  <si>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</si>
  <si>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</si>
  <si>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</si>
  <si>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</si>
  <si>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</si>
  <si>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</si>
  <si>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</si>
  <si>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</si>
  <si>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</si>
  <si>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</si>
  <si>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</si>
  <si>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</si>
  <si>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</si>
  <si>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</si>
  <si>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</si>
  <si>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</si>
  <si>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</si>
  <si>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</si>
  <si>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</si>
  <si>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</si>
  <si>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</si>
  <si>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</si>
  <si>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</si>
  <si>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</si>
  <si>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</si>
  <si>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</si>
  <si>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</si>
  <si>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</si>
  <si>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</si>
  <si>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</si>
  <si>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</si>
  <si>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</si>
  <si>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</si>
  <si>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</si>
  <si>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</si>
  <si>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</si>
  <si>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</si>
  <si>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</si>
  <si>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</si>
  <si>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</si>
  <si>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</si>
  <si>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</si>
  <si>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</si>
  <si>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</si>
  <si>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</si>
  <si>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</si>
  <si>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</si>
  <si>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</si>
  <si>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</si>
  <si>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</si>
  <si>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</si>
  <si>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</si>
  <si>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</si>
  <si>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</si>
  <si>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</si>
  <si>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</si>
  <si>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</si>
  <si>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</si>
  <si>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</si>
  <si>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</si>
  <si>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</si>
  <si>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</si>
  <si>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</si>
  <si>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</si>
  <si>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</si>
  <si>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</si>
  <si>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</si>
  <si>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</si>
  <si>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</si>
  <si>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</si>
  <si>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</si>
  <si>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</si>
  <si>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</si>
  <si>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</si>
  <si>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</si>
  <si>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</si>
  <si>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</si>
  <si>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</si>
  <si>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</si>
  <si>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</si>
  <si>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</si>
  <si>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</si>
  <si>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</si>
  <si>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</si>
  <si>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</si>
  <si>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</si>
  <si>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</si>
  <si>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</si>
  <si>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</si>
  <si>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</si>
  <si>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</si>
  <si>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</si>
  <si>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</si>
  <si>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</si>
  <si>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</si>
  <si>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</si>
  <si>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</si>
  <si>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</si>
  <si>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</si>
  <si>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</si>
  <si>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</si>
  <si>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</si>
  <si>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</si>
  <si>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</si>
  <si>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</si>
  <si>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</si>
  <si>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</si>
  <si>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</si>
  <si>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</si>
  <si>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</si>
  <si>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</si>
  <si>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</si>
  <si>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</si>
  <si>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</si>
  <si>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</si>
  <si>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</si>
  <si>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</si>
  <si>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</si>
  <si>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</si>
  <si>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</si>
  <si>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</si>
  <si>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</si>
  <si>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</si>
  <si>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</si>
  <si>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</si>
  <si>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</si>
  <si>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</si>
  <si>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</si>
  <si>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</si>
  <si>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</si>
  <si>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</si>
  <si>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</si>
  <si>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</si>
  <si>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</si>
  <si>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</si>
  <si>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</si>
  <si>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</si>
  <si>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</si>
  <si>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</si>
  <si>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</si>
  <si>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</si>
  <si>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</si>
  <si>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</si>
  <si>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</si>
  <si>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</si>
  <si>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</si>
  <si>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</si>
  <si>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</si>
  <si>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</si>
  <si>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</si>
  <si>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</si>
  <si>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</si>
  <si>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</si>
  <si>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</si>
  <si>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</si>
  <si>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</si>
  <si>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</si>
  <si>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</si>
  <si>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</si>
  <si>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</si>
  <si>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</si>
  <si>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</si>
  <si>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</si>
  <si>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</si>
  <si>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</si>
  <si>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</si>
  <si>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</si>
  <si>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</si>
  <si>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</si>
  <si>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</si>
  <si>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</si>
  <si>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</si>
  <si>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</si>
  <si>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</si>
  <si>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</si>
  <si>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</si>
  <si>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</si>
  <si>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</si>
  <si>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</si>
  <si>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</si>
  <si>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</si>
  <si>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</si>
  <si>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</si>
  <si>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</si>
  <si>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</si>
  <si>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</si>
  <si>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</si>
  <si>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</si>
  <si>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</si>
  <si>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</si>
  <si>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</si>
  <si>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</si>
  <si>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</si>
  <si>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</si>
  <si>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</si>
  <si>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</si>
  <si>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</si>
  <si>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</si>
  <si>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</si>
  <si>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</si>
  <si>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</si>
  <si>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</si>
  <si>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</si>
  <si>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</si>
  <si>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</si>
  <si>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</si>
  <si>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</si>
  <si>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</si>
  <si>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</si>
  <si>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</si>
  <si>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</si>
  <si>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</si>
  <si>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</si>
  <si>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</si>
  <si>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</si>
  <si>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</si>
  <si>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</si>
  <si>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</si>
  <si>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</si>
  <si>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</si>
  <si>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</si>
  <si>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</si>
  <si>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</si>
  <si>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</si>
  <si>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</si>
  <si>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</si>
  <si>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</si>
  <si>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</si>
  <si>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</si>
  <si>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</si>
  <si>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</si>
  <si>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</si>
  <si>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</si>
  <si>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</si>
  <si>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</si>
  <si>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</si>
  <si>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</si>
  <si>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</si>
  <si>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</si>
  <si>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</si>
  <si>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</si>
  <si>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</si>
  <si>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</si>
  <si>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</si>
  <si>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</si>
  <si>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</si>
  <si>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</si>
  <si>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</si>
  <si>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</si>
  <si>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</si>
  <si>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</si>
  <si>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</si>
  <si>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</si>
  <si>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</si>
  <si>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</si>
  <si>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</si>
  <si>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</si>
  <si>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</si>
  <si>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</si>
  <si>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</si>
  <si>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</si>
  <si>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</si>
  <si>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</si>
  <si>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</si>
  <si>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</si>
  <si>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</si>
  <si>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</si>
  <si>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</si>
  <si>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</si>
  <si>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</si>
  <si>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</si>
  <si>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</si>
  <si>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</si>
  <si>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</si>
  <si>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</si>
  <si>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</si>
  <si>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</si>
  <si>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</si>
  <si>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</si>
  <si>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</si>
  <si>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</si>
  <si>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</si>
  <si>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</si>
  <si>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</si>
  <si>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</si>
  <si>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</si>
  <si>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</si>
  <si>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</si>
  <si>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</si>
  <si>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</si>
  <si>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</si>
  <si>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</si>
  <si>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</si>
  <si>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</si>
  <si>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</si>
  <si>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</si>
  <si>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</si>
  <si>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</si>
  <si>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</si>
  <si>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</si>
  <si>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</si>
  <si>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</si>
  <si>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</si>
  <si>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</si>
  <si>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</si>
  <si>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</si>
  <si>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</si>
  <si>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</si>
  <si>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</si>
  <si>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</si>
  <si>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</si>
  <si>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</si>
  <si>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</si>
  <si>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</si>
  <si>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</si>
  <si>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</si>
  <si>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</si>
  <si>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</si>
  <si>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</si>
  <si>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</si>
  <si>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</si>
  <si>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</si>
  <si>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</si>
  <si>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</si>
  <si>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</si>
  <si>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</si>
  <si>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</si>
  <si>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</si>
  <si>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</si>
  <si>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</si>
  <si>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</si>
  <si>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</si>
  <si>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</si>
  <si>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</si>
  <si>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</si>
  <si>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</si>
  <si>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</si>
  <si>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</si>
  <si>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</si>
  <si>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</si>
  <si>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</si>
  <si>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</si>
  <si>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</si>
  <si>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</si>
  <si>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</si>
  <si>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</si>
  <si>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</si>
  <si>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</si>
  <si>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</si>
  <si>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</si>
  <si>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</si>
  <si>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</si>
  <si>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</si>
  <si>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</si>
  <si>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</si>
  <si>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</si>
  <si>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</si>
  <si>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</si>
  <si>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</si>
  <si>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</si>
  <si>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</si>
  <si>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</si>
  <si>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</si>
  <si>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</si>
  <si>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</si>
  <si>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</si>
  <si>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</si>
  <si>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</si>
  <si>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</si>
  <si>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</si>
  <si>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</si>
  <si>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</si>
  <si>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</si>
  <si>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</si>
  <si>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</si>
  <si>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</si>
  <si>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</si>
  <si>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</si>
  <si>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</si>
  <si>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</si>
  <si>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</si>
  <si>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</si>
  <si>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</si>
  <si>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</si>
  <si>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</si>
  <si>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</si>
  <si>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</si>
  <si>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</si>
  <si>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</si>
  <si>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</si>
  <si>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</si>
  <si>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</si>
  <si>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</si>
  <si>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</si>
  <si>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</si>
  <si>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</si>
  <si>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</si>
  <si>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</si>
  <si>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</si>
  <si>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</si>
  <si>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</si>
  <si>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</si>
  <si>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</si>
  <si>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</si>
  <si>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</si>
  <si>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</si>
  <si>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</si>
  <si>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</si>
  <si>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</si>
  <si>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</si>
  <si>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</si>
  <si>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</si>
  <si>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</si>
  <si>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</si>
  <si>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</si>
  <si>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</si>
  <si>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</si>
  <si>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</si>
  <si>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</si>
  <si>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</si>
  <si>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</si>
  <si>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</si>
  <si>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</si>
  <si>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</si>
  <si>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</si>
  <si>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</si>
  <si>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</si>
  <si>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</si>
  <si>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</si>
  <si>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</si>
  <si>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</si>
  <si>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</si>
  <si>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</si>
  <si>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</si>
  <si>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</si>
  <si>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</si>
  <si>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</si>
  <si>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</si>
  <si>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</si>
  <si>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</si>
  <si>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</si>
  <si>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</si>
  <si>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</si>
  <si>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</si>
  <si>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</si>
  <si>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</si>
  <si>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</si>
  <si>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</si>
  <si>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</si>
  <si>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</si>
  <si>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</si>
  <si>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</si>
  <si>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</si>
  <si>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</si>
  <si>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</si>
  <si>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</si>
  <si>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</si>
  <si>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</si>
  <si>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</si>
  <si>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</si>
  <si>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</si>
  <si>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</si>
  <si>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</si>
  <si>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</si>
  <si>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</si>
  <si>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</si>
  <si>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</si>
  <si>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</si>
  <si>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</si>
  <si>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</si>
  <si>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</si>
  <si>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</si>
  <si>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</si>
  <si>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</si>
  <si>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</si>
  <si>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</si>
  <si>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</si>
  <si>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</si>
  <si>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</si>
  <si>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</si>
  <si>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</si>
  <si>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</si>
  <si>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</si>
  <si>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</si>
  <si>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</si>
  <si>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</si>
  <si>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</si>
  <si>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</si>
  <si>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</si>
  <si>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</si>
  <si>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</si>
  <si>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</si>
  <si>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</si>
  <si>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</si>
  <si>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</si>
  <si>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</si>
  <si>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</si>
  <si>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</si>
  <si>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</si>
  <si>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</si>
  <si>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</si>
  <si>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</si>
  <si>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</si>
  <si>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</si>
  <si>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</si>
  <si>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</si>
  <si>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</si>
  <si>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</si>
  <si>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</si>
  <si>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</si>
  <si>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</si>
  <si>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</si>
  <si>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</si>
  <si>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</si>
  <si>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</si>
  <si>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</si>
  <si>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</si>
  <si>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</si>
  <si>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</si>
  <si>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</si>
  <si>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</si>
  <si>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</si>
  <si>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</si>
  <si>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</si>
  <si>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</si>
  <si>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</si>
  <si>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</si>
  <si>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</si>
  <si>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</si>
  <si>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</si>
  <si>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</si>
  <si>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</si>
  <si>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</si>
  <si>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</si>
  <si>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</si>
  <si>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</si>
  <si>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</si>
  <si>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</si>
  <si>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</si>
  <si>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</si>
  <si>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</si>
  <si>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</si>
  <si>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</si>
  <si>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</si>
  <si>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</si>
  <si>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</si>
  <si>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</si>
  <si>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</si>
  <si>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</si>
  <si>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</si>
  <si>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</si>
  <si>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</si>
  <si>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</si>
  <si>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</si>
  <si>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</si>
  <si>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</si>
  <si>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</si>
  <si>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</si>
  <si>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</si>
  <si>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</si>
  <si>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</si>
  <si>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</si>
  <si>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</si>
  <si>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</si>
  <si>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</si>
  <si>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</si>
  <si>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</si>
  <si>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</si>
  <si>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</si>
  <si>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</si>
  <si>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</si>
  <si>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</si>
  <si>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</si>
  <si>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</si>
  <si>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</si>
  <si>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</si>
  <si>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</si>
  <si>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</si>
  <si>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</si>
  <si>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</si>
  <si>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</si>
  <si>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</si>
  <si>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</si>
  <si>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</si>
  <si>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</si>
  <si>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</si>
  <si>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</si>
  <si>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</si>
  <si>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</si>
  <si>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</si>
  <si>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</si>
  <si>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</si>
  <si>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</si>
  <si>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</si>
  <si>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</si>
  <si>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</si>
  <si>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</si>
  <si>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</si>
  <si>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</si>
  <si>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</si>
  <si>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</si>
  <si>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</si>
  <si>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</si>
  <si>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</si>
  <si>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</si>
  <si>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</si>
  <si>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</si>
  <si>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</si>
  <si>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</si>
  <si>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</si>
  <si>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</si>
  <si>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</si>
  <si>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</si>
  <si>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</si>
  <si>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</si>
  <si>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</si>
  <si>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</si>
  <si>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</si>
  <si>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</si>
  <si>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</si>
  <si>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</si>
  <si>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</si>
  <si>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</si>
  <si>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</si>
  <si>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</si>
  <si>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</si>
  <si>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</si>
  <si>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</si>
  <si>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</si>
  <si>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</si>
  <si>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</si>
  <si>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</si>
  <si>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</si>
  <si>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</si>
  <si>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</si>
  <si>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</si>
  <si>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</si>
  <si>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</si>
  <si>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</si>
  <si>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</si>
  <si>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</si>
  <si>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</si>
  <si>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</si>
  <si>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</si>
  <si>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</si>
  <si>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</si>
  <si>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</si>
  <si>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</si>
  <si>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</si>
  <si>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</si>
  <si>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</si>
  <si>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</si>
  <si>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</si>
  <si>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</si>
  <si>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</si>
  <si>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</si>
  <si>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</si>
  <si>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</si>
  <si>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</si>
  <si>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</si>
  <si>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</si>
  <si>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</si>
  <si>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</si>
  <si>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</si>
  <si>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</si>
  <si>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</si>
  <si>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</si>
  <si>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</si>
  <si>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</si>
  <si>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</si>
  <si>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</si>
  <si>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</si>
  <si>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</si>
  <si>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</si>
  <si>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</si>
  <si>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</si>
  <si>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</si>
  <si>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</si>
  <si>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</si>
  <si>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</si>
  <si>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</si>
  <si>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</si>
  <si>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</si>
  <si>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</si>
  <si>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</si>
  <si>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</si>
  <si>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</si>
  <si>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</si>
  <si>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</si>
  <si>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</si>
  <si>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</si>
  <si>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</si>
  <si>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</si>
  <si>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</si>
  <si>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</si>
  <si>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</si>
  <si>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</si>
  <si>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</si>
  <si>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</si>
  <si>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</si>
  <si>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</si>
  <si>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</si>
  <si>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</si>
  <si>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</si>
  <si>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</si>
  <si>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</si>
  <si>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</si>
  <si>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</si>
  <si>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</si>
  <si>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</si>
  <si>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</si>
  <si>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</si>
  <si>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</si>
  <si>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</si>
  <si>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</si>
  <si>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</si>
  <si>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</si>
  <si>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</si>
  <si>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</si>
  <si>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</si>
  <si>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</si>
  <si>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</si>
  <si>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</si>
  <si>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</si>
  <si>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</si>
  <si>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</si>
  <si>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</si>
  <si>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</si>
  <si>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</si>
  <si>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</si>
  <si>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</si>
  <si>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</si>
  <si>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</si>
  <si>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</si>
  <si>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</si>
  <si>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</si>
  <si>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</si>
  <si>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</si>
  <si>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</si>
  <si>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</si>
  <si>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</si>
  <si>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</si>
  <si>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</si>
  <si>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</si>
  <si>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</si>
  <si>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</si>
  <si>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</si>
  <si>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</si>
  <si>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</si>
  <si>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</si>
  <si>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</si>
  <si>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</si>
  <si>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</si>
  <si>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</si>
  <si>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</si>
  <si>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</si>
  <si>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</si>
  <si>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</si>
  <si>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</si>
  <si>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</si>
  <si>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</si>
  <si>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</si>
  <si>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</si>
  <si>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</si>
  <si>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</si>
  <si>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</si>
  <si>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</si>
  <si>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</si>
  <si>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</si>
  <si>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</si>
  <si>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</si>
  <si>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</si>
  <si>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</si>
  <si>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</si>
  <si>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</si>
  <si>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</si>
  <si>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</si>
  <si>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</si>
  <si>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</si>
  <si>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</si>
  <si>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</si>
  <si>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</si>
  <si>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</si>
  <si>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</si>
  <si>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</si>
  <si>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</si>
  <si>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</si>
  <si>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</si>
  <si>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</si>
  <si>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</si>
  <si>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</si>
  <si>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</si>
  <si>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</si>
  <si>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</si>
  <si>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</si>
  <si>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</si>
  <si>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</si>
  <si>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</si>
  <si>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</si>
  <si>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</si>
  <si>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</si>
  <si>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</si>
  <si>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</si>
  <si>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</si>
  <si>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</si>
  <si>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</si>
  <si>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</si>
  <si>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</si>
  <si>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</si>
  <si>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</si>
  <si>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</si>
  <si>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</si>
  <si>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</si>
  <si>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</si>
  <si>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</si>
  <si>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</si>
  <si>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</si>
  <si>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</si>
  <si>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</si>
  <si>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</si>
  <si>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</si>
  <si>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</si>
  <si>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</si>
  <si>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</si>
  <si>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</si>
  <si>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</si>
  <si>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</si>
  <si>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</si>
  <si>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</si>
  <si>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</si>
  <si>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</si>
  <si>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</si>
  <si>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</si>
  <si>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</si>
  <si>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</si>
  <si>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</si>
  <si>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</si>
  <si>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</si>
  <si>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</si>
  <si>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</si>
  <si>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</si>
  <si>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</si>
  <si>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</si>
  <si>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</si>
  <si>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</si>
  <si>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</si>
  <si>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</si>
  <si>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</si>
  <si>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</si>
  <si>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</si>
  <si>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</si>
  <si>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</si>
  <si>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</si>
  <si>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</si>
  <si>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</si>
  <si>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</si>
  <si>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</si>
  <si>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</si>
  <si>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</si>
  <si>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</si>
  <si>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</si>
  <si>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</si>
  <si>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</si>
  <si>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</si>
  <si>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</si>
  <si>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</si>
  <si>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</si>
  <si>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</si>
  <si>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</si>
  <si>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</si>
  <si>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</si>
  <si>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</si>
  <si>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</si>
  <si>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</si>
  <si>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</si>
  <si>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</si>
  <si>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</si>
  <si>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</si>
  <si>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</si>
  <si>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</si>
  <si>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</si>
  <si>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</si>
  <si>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</si>
  <si>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</si>
  <si>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</si>
  <si>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</si>
  <si>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</si>
  <si>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</si>
  <si>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</si>
  <si>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</si>
  <si>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</si>
  <si>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</si>
  <si>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</si>
  <si>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</si>
  <si>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</si>
  <si>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</si>
  <si>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</si>
  <si>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</si>
  <si>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</si>
  <si>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</si>
  <si>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</si>
  <si>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</si>
  <si>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</si>
  <si>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</si>
  <si>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</si>
  <si>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</si>
  <si>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</si>
  <si>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</si>
  <si>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</si>
  <si>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</si>
  <si>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</si>
  <si>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</si>
  <si>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</si>
  <si>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</si>
  <si>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</si>
  <si>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</si>
  <si>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</si>
  <si>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</si>
  <si>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</si>
  <si>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</si>
  <si>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</si>
  <si>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</si>
  <si>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</si>
  <si>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</si>
  <si>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</si>
  <si>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</si>
  <si>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</si>
  <si>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</si>
  <si>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</si>
  <si>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</si>
  <si>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</si>
  <si>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</si>
  <si>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</si>
  <si>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</si>
  <si>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</si>
  <si>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</si>
  <si>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</si>
  <si>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</si>
  <si>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</si>
  <si>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</si>
  <si>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</si>
  <si>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</si>
  <si>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</si>
  <si>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</si>
  <si>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</si>
  <si>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</si>
  <si>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</si>
  <si>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</si>
  <si>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</si>
  <si>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</si>
  <si>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</si>
  <si>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</si>
  <si>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</si>
  <si>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</si>
  <si>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</si>
  <si>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</si>
  <si>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</si>
  <si>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</si>
  <si>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</si>
  <si>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</si>
  <si>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</si>
  <si>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</si>
  <si>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</si>
  <si>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</si>
  <si>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</si>
  <si>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</si>
  <si>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</si>
  <si>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</si>
  <si>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</si>
  <si>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</si>
  <si>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</si>
  <si>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</si>
  <si>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</si>
  <si>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</si>
  <si>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</si>
  <si>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</si>
  <si>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</si>
  <si>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</si>
  <si>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</si>
  <si>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</si>
  <si>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</si>
  <si>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</si>
  <si>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</si>
  <si>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</si>
  <si>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</si>
  <si>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</si>
  <si>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</si>
  <si>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</si>
  <si>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</si>
  <si>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</si>
  <si>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</si>
  <si>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</si>
  <si>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</si>
  <si>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</si>
  <si>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</si>
  <si>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</si>
  <si>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</si>
  <si>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</si>
  <si>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</si>
  <si>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</si>
  <si>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</si>
  <si>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</si>
  <si>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</si>
  <si>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</si>
  <si>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</si>
  <si>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</si>
  <si>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</si>
  <si>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</si>
  <si>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</si>
  <si>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</si>
  <si>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</si>
  <si>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</si>
  <si>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</si>
  <si>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</si>
  <si>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</si>
  <si>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</si>
  <si>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</si>
  <si>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</si>
  <si>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</si>
  <si>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</si>
  <si>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</si>
  <si>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</si>
  <si>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</si>
  <si>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</si>
  <si>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</si>
  <si>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</si>
  <si>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</si>
  <si>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</si>
  <si>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</si>
  <si>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</si>
  <si>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</si>
  <si>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</si>
  <si>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</si>
  <si>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</si>
  <si>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</si>
  <si>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</si>
  <si>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</si>
  <si>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</si>
  <si>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</si>
  <si>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</si>
  <si>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</si>
  <si>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</si>
  <si>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</si>
  <si>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</si>
  <si>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</si>
  <si>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</si>
  <si>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</si>
  <si>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</si>
  <si>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</si>
  <si>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</si>
  <si>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</si>
  <si>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</si>
  <si>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</si>
  <si>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</si>
  <si>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</si>
  <si>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</si>
  <si>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</si>
  <si>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</si>
  <si>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</si>
  <si>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</si>
  <si>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</si>
  <si>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</si>
  <si>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</si>
  <si>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</si>
  <si>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</si>
  <si>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</si>
  <si>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</si>
  <si>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</si>
  <si>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</si>
  <si>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</si>
  <si>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</si>
  <si>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</si>
  <si>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</si>
  <si>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</si>
  <si>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</si>
  <si>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</si>
  <si>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</si>
  <si>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</si>
  <si>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</si>
  <si>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</si>
  <si>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</si>
  <si>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</si>
  <si>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</si>
  <si>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</si>
  <si>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</si>
  <si>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</si>
  <si>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</si>
  <si>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</si>
  <si>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</si>
  <si>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</si>
  <si>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</si>
  <si>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</si>
  <si>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</si>
  <si>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</si>
  <si>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</si>
  <si>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</si>
  <si>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</si>
  <si>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</si>
  <si>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</si>
  <si>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</si>
  <si>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</si>
  <si>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</si>
  <si>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</si>
  <si>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</si>
  <si>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</si>
  <si>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</si>
  <si>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</si>
  <si>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</si>
  <si>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</si>
  <si>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</si>
  <si>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</si>
  <si>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</si>
  <si>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</si>
  <si>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</si>
  <si>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</si>
  <si>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</si>
  <si>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</si>
  <si>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</si>
  <si>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</si>
  <si>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</si>
  <si>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</si>
  <si>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</si>
  <si>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</si>
  <si>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</si>
  <si>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</si>
  <si>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</si>
  <si>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</si>
  <si>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</si>
  <si>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</si>
  <si>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</si>
  <si>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</si>
  <si>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</si>
  <si>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</si>
  <si>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</si>
  <si>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</si>
  <si>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</si>
  <si>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</si>
  <si>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</si>
  <si>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</si>
  <si>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</si>
  <si>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</si>
  <si>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</si>
  <si>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</si>
  <si>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</si>
  <si>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</si>
  <si>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</si>
  <si>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</si>
  <si>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</si>
  <si>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</si>
  <si>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</si>
  <si>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</si>
  <si>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</si>
  <si>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</si>
  <si>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</si>
  <si>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</si>
  <si>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</si>
  <si>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</si>
  <si>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</si>
  <si>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</si>
  <si>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</si>
  <si>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</si>
  <si>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</si>
  <si>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</si>
  <si>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</si>
  <si>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</si>
  <si>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</si>
  <si>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</si>
  <si>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</si>
  <si>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</si>
  <si>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</si>
  <si>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</si>
  <si>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</si>
  <si>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</si>
  <si>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</si>
  <si>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</si>
  <si>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</si>
  <si>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</si>
  <si>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</si>
  <si>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</si>
  <si>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</si>
  <si>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</si>
  <si>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</si>
  <si>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</si>
  <si>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</si>
  <si>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</si>
  <si>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</si>
  <si>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</si>
  <si>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</si>
  <si>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</si>
  <si>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</si>
  <si>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</si>
  <si>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</si>
  <si>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</si>
  <si>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</si>
  <si>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</si>
  <si>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</si>
  <si>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</si>
  <si>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</si>
  <si>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</si>
  <si>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</si>
  <si>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</si>
  <si>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</si>
  <si>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</si>
  <si>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</si>
  <si>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</si>
  <si>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</si>
  <si>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</si>
  <si>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</si>
  <si>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</si>
  <si>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</si>
  <si>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</si>
  <si>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</si>
  <si>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</si>
  <si>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</si>
  <si>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</si>
  <si>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</si>
  <si>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</si>
  <si>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</si>
  <si>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</si>
  <si>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</si>
  <si>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</si>
  <si>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</si>
  <si>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</si>
  <si>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</si>
  <si>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</si>
  <si>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</si>
  <si>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</si>
  <si>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</si>
  <si>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</si>
  <si>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</si>
  <si>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</si>
  <si>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</si>
  <si>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</si>
  <si>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</si>
  <si>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</si>
  <si>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</si>
  <si>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</si>
  <si>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</si>
  <si>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</si>
  <si>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</si>
  <si>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</si>
  <si>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</si>
  <si>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</si>
  <si>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</si>
  <si>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</si>
  <si>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</si>
  <si>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</si>
  <si>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</si>
  <si>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</si>
  <si>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</si>
  <si>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</si>
  <si>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</si>
  <si>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</si>
  <si>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</si>
  <si>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</si>
  <si>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</si>
  <si>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</si>
  <si>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</si>
  <si>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</si>
  <si>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</si>
  <si>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</si>
  <si>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</si>
  <si>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</si>
  <si>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</si>
  <si>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</si>
  <si>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</si>
  <si>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</si>
  <si>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</si>
  <si>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</si>
  <si>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</si>
  <si>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</si>
  <si>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</si>
  <si>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</si>
  <si>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</si>
  <si>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</si>
  <si>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</si>
  <si>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</si>
  <si>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</si>
  <si>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</si>
  <si>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</si>
  <si>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</si>
  <si>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</si>
  <si>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</si>
  <si>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</si>
  <si>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</si>
  <si>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</si>
  <si>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</si>
  <si>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</si>
  <si>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</si>
  <si>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</si>
  <si>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</si>
  <si>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</si>
  <si>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</si>
  <si>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</si>
  <si>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</si>
  <si>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</si>
  <si>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</si>
  <si>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</si>
  <si>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</si>
  <si>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</si>
  <si>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</si>
  <si>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</si>
  <si>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</si>
  <si>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</si>
  <si>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</si>
  <si>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</si>
  <si>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</si>
  <si>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</si>
  <si>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</si>
  <si>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</si>
  <si>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</si>
  <si>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</si>
  <si>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</si>
  <si>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</si>
  <si>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</si>
  <si>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</si>
  <si>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</si>
  <si>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</si>
  <si>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</si>
  <si>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</si>
  <si>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</si>
  <si>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</si>
  <si>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</si>
  <si>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</si>
  <si>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</si>
  <si>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</si>
  <si>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</si>
  <si>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</si>
  <si>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</si>
  <si>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</si>
  <si>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</si>
  <si>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</si>
  <si>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</si>
  <si>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</si>
  <si>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</si>
  <si>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</si>
  <si>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</si>
  <si>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</si>
  <si>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</si>
  <si>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</si>
  <si>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</si>
  <si>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</si>
  <si>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</si>
  <si>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</si>
  <si>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</si>
  <si>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</si>
  <si>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</si>
  <si>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</si>
  <si>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</si>
  <si>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</si>
  <si>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</si>
  <si>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</si>
  <si>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</si>
  <si>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</si>
  <si>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</si>
  <si>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</si>
  <si>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</si>
  <si>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</si>
  <si>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</si>
  <si>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</si>
  <si>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</si>
  <si>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</si>
  <si>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</si>
  <si>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</si>
  <si>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</si>
  <si>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</si>
  <si>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</si>
  <si>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</si>
  <si>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</si>
  <si>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</si>
  <si>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</si>
  <si>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</si>
  <si>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</si>
  <si>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</si>
  <si>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</si>
  <si>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</si>
  <si>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</si>
  <si>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</si>
  <si>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</si>
  <si>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</si>
  <si>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</si>
  <si>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</si>
  <si>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</si>
  <si>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</si>
  <si>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</si>
  <si>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</si>
  <si>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</si>
  <si>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</si>
  <si>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</si>
  <si>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</si>
  <si>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</si>
  <si>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</si>
  <si>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</si>
  <si>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</si>
  <si>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</si>
  <si>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</si>
  <si>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</si>
  <si>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</si>
  <si>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</si>
  <si>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</si>
  <si>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</si>
  <si>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</si>
  <si>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</si>
  <si>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</si>
  <si>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</si>
  <si>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</si>
  <si>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</si>
  <si>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</si>
  <si>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</si>
  <si>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</si>
  <si>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</si>
  <si>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</si>
  <si>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</si>
  <si>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</si>
  <si>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</si>
  <si>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</si>
  <si>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</si>
  <si>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</si>
  <si>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</si>
  <si>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</si>
  <si>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</si>
  <si>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</si>
  <si>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</si>
  <si>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</si>
  <si>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</si>
  <si>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</si>
  <si>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</si>
  <si>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</si>
  <si>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</si>
  <si>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</si>
  <si>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</si>
  <si>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</si>
  <si>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</si>
  <si>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</si>
  <si>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</si>
  <si>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</si>
  <si>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</si>
  <si>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</si>
  <si>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</si>
  <si>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</si>
  <si>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</si>
  <si>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</si>
  <si>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</si>
  <si>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</si>
  <si>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</si>
  <si>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</si>
  <si>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</si>
  <si>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</si>
  <si>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</si>
  <si>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</si>
  <si>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</si>
  <si>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</si>
  <si>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</si>
  <si>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</si>
  <si>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</si>
  <si>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</si>
  <si>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</si>
  <si>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</si>
  <si>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</si>
  <si>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</si>
  <si>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</si>
  <si>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</si>
  <si>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</si>
  <si>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</si>
  <si>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</si>
  <si>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</si>
  <si>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</si>
  <si>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</si>
  <si>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</si>
  <si>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</si>
  <si>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</si>
  <si>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</si>
  <si>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</si>
  <si>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</si>
  <si>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</si>
  <si>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</si>
  <si>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</si>
  <si>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</si>
  <si>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</si>
  <si>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</si>
  <si>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</si>
  <si>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</si>
  <si>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</si>
  <si>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</si>
  <si>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</si>
  <si>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</si>
  <si>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</si>
  <si>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</si>
  <si>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</si>
  <si>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</si>
  <si>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</si>
  <si>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</si>
  <si>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</si>
  <si>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</si>
  <si>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</si>
  <si>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</si>
  <si>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</si>
  <si>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</si>
  <si>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</si>
  <si>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</si>
  <si>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</si>
  <si>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</si>
  <si>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</si>
  <si>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</si>
  <si>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</si>
  <si>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</si>
  <si>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</si>
  <si>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</si>
  <si>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</si>
  <si>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</si>
  <si>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</si>
  <si>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</si>
  <si>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</si>
  <si>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</si>
  <si>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</si>
  <si>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</si>
  <si>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</si>
  <si>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</si>
  <si>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</si>
  <si>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</si>
  <si>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</si>
  <si>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</si>
  <si>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</si>
  <si>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</si>
  <si>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</si>
  <si>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</si>
  <si>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</si>
  <si>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</si>
  <si>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</si>
  <si>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</si>
  <si>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</si>
  <si>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</si>
  <si>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</si>
  <si>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</si>
  <si>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</si>
  <si>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</si>
  <si>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</si>
  <si>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</si>
  <si>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</si>
  <si>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</si>
  <si>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</si>
  <si>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</si>
  <si>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</si>
  <si>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</si>
  <si>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</si>
  <si>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</si>
  <si>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</si>
  <si>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</si>
  <si>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</si>
  <si>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</si>
  <si>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</si>
  <si>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</si>
  <si>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</si>
  <si>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</si>
  <si>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</si>
  <si>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</si>
  <si>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</si>
  <si>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</si>
  <si>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</si>
  <si>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</si>
  <si>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</si>
  <si>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</si>
  <si>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</si>
  <si>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</si>
  <si>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</si>
  <si>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</si>
  <si>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</si>
  <si>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</si>
  <si>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</si>
  <si>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</si>
  <si>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</si>
  <si>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</si>
  <si>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</si>
  <si>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</si>
  <si>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</si>
  <si>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</si>
  <si>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</si>
  <si>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</si>
  <si>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</si>
  <si>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</si>
  <si>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</si>
  <si>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</si>
  <si>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</si>
  <si>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</si>
  <si>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</si>
  <si>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</si>
  <si>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</si>
  <si>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</si>
  <si>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</si>
  <si>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</si>
  <si>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</si>
  <si>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</si>
  <si>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</si>
  <si>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</si>
  <si>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</si>
  <si>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</si>
  <si>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</si>
  <si>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</si>
  <si>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</si>
  <si>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</si>
  <si>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</si>
  <si>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</si>
  <si>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</si>
  <si>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</si>
  <si>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</si>
  <si>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</si>
  <si>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</si>
  <si>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</si>
  <si>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</si>
  <si>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</si>
  <si>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</si>
  <si>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</si>
  <si>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</si>
  <si>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</si>
  <si>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</si>
  <si>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</si>
  <si>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</si>
  <si>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</si>
  <si>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</si>
  <si>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</si>
  <si>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</si>
  <si>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</si>
  <si>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</si>
  <si>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</si>
  <si>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</si>
  <si>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</si>
  <si>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</si>
  <si>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</si>
  <si>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</si>
  <si>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</si>
  <si>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</si>
  <si>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</si>
  <si>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</si>
  <si>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</si>
  <si>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</si>
  <si>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</si>
  <si>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</si>
  <si>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</si>
  <si>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</si>
  <si>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</si>
  <si>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</si>
  <si>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</si>
  <si>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</si>
  <si>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</si>
  <si>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</si>
  <si>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</si>
  <si>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</si>
  <si>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</si>
  <si>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</si>
  <si>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</si>
  <si>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</si>
  <si>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</si>
  <si>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</si>
  <si>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</si>
  <si>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</si>
  <si>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</si>
  <si>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</si>
  <si>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</si>
  <si>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</si>
  <si>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</si>
  <si>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</si>
  <si>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</si>
  <si>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</si>
  <si>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</si>
  <si>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</si>
  <si>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</si>
  <si>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</si>
  <si>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</si>
  <si>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</si>
  <si>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</si>
  <si>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</si>
  <si>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</si>
  <si>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</si>
  <si>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</si>
  <si>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</si>
  <si>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</si>
  <si>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</si>
  <si>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</si>
  <si>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</si>
  <si>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</si>
  <si>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</si>
  <si>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</si>
  <si>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</si>
  <si>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</si>
  <si>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</si>
  <si>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</si>
  <si>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</si>
  <si>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</si>
  <si>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</si>
  <si>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</si>
  <si>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</si>
  <si>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</si>
  <si>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</si>
  <si>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</si>
  <si>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</si>
  <si>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</si>
  <si>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</si>
  <si>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</si>
  <si>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</si>
  <si>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</si>
  <si>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</si>
  <si>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</si>
  <si>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</si>
  <si>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</si>
  <si>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</si>
  <si>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</si>
  <si>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</si>
  <si>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</si>
  <si>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</si>
  <si>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</si>
  <si>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</si>
  <si>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</si>
  <si>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</si>
  <si>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</si>
  <si>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</si>
  <si>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</si>
  <si>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</si>
  <si>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</si>
  <si>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</si>
  <si>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</si>
  <si>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</si>
  <si>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</si>
  <si>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</si>
  <si>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</si>
  <si>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</si>
  <si>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</si>
  <si>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</si>
  <si>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</si>
  <si>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</si>
  <si>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</si>
  <si>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</si>
  <si>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</si>
  <si>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</si>
  <si>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</si>
  <si>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</si>
  <si>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</si>
  <si>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</si>
  <si>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</si>
  <si>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</si>
  <si>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</si>
  <si>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</si>
  <si>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</si>
  <si>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</si>
  <si>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</si>
  <si>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</si>
  <si>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</si>
  <si>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</si>
  <si>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</si>
  <si>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</si>
  <si>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</si>
  <si>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</si>
  <si>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</si>
  <si>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</si>
  <si>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</si>
  <si>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</si>
  <si>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</si>
  <si>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</si>
  <si>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</si>
  <si>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</si>
  <si>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</si>
  <si>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</si>
  <si>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</si>
  <si>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</si>
  <si>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</si>
  <si>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</si>
  <si>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</si>
  <si>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</si>
  <si>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</si>
  <si>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</si>
  <si>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</si>
  <si>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</si>
  <si>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</si>
  <si>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</si>
  <si>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</si>
  <si>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</si>
  <si>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</si>
  <si>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</si>
  <si>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</si>
  <si>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</si>
  <si>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</si>
  <si>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</si>
  <si>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</si>
  <si>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</si>
  <si>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</si>
  <si>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</si>
  <si>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</si>
  <si>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</si>
  <si>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</si>
  <si>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</si>
  <si>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</si>
  <si>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</si>
  <si>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</si>
  <si>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</si>
  <si>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</si>
  <si>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</si>
  <si>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</si>
  <si>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</si>
  <si>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</si>
  <si>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</si>
  <si>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</si>
  <si>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</si>
  <si>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</si>
  <si>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</si>
  <si>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</si>
  <si>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</si>
  <si>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</si>
  <si>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</si>
  <si>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</si>
  <si>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</si>
  <si>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</si>
  <si>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</si>
  <si>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</si>
  <si>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</si>
  <si>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</si>
  <si>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</si>
  <si>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</si>
  <si>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</si>
  <si>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</si>
  <si>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</si>
  <si>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</si>
  <si>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</si>
  <si>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</si>
  <si>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</si>
  <si>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</si>
  <si>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</si>
  <si>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</si>
  <si>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</si>
  <si>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</si>
  <si>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</si>
  <si>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</si>
  <si>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</si>
  <si>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</si>
  <si>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</si>
  <si>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</si>
  <si>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</si>
  <si>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</si>
  <si>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</si>
  <si>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</si>
  <si>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</si>
  <si>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</si>
  <si>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</si>
  <si>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</si>
  <si>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</si>
  <si>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</si>
  <si>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</si>
  <si>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</si>
  <si>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</si>
  <si>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</si>
  <si>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</si>
  <si>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</si>
  <si>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</si>
  <si>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</si>
  <si>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</si>
  <si>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</si>
  <si>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</si>
  <si>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</si>
  <si>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</si>
  <si>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</si>
  <si>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</si>
  <si>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</si>
  <si>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</si>
  <si>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</si>
  <si>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</si>
  <si>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</si>
  <si>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</si>
  <si>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</si>
  <si>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</si>
  <si>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</si>
  <si>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</si>
  <si>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</si>
  <si>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</si>
  <si>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</si>
  <si>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</si>
  <si>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</si>
  <si>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</si>
  <si>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</si>
  <si>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</si>
  <si>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</si>
  <si>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</si>
  <si>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</si>
  <si>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</si>
  <si>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</si>
  <si>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</si>
  <si>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</si>
  <si>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</si>
  <si>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</si>
  <si>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</si>
  <si>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</si>
  <si>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</si>
  <si>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</si>
  <si>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</si>
  <si>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</si>
  <si>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</si>
  <si>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</si>
  <si>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</si>
  <si>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</si>
  <si>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</si>
  <si>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</si>
  <si>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</si>
  <si>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</si>
  <si>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</si>
  <si>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</si>
  <si>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</si>
  <si>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</si>
  <si>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</si>
  <si>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</si>
  <si>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</si>
  <si>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</si>
  <si>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</si>
  <si>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</si>
  <si>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</si>
  <si>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</si>
  <si>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</si>
  <si>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</si>
  <si>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</si>
  <si>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</si>
  <si>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</si>
  <si>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</si>
  <si>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</si>
  <si>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</si>
  <si>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</si>
  <si>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</si>
  <si>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</si>
  <si>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</si>
  <si>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</si>
  <si>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</si>
  <si>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</si>
  <si>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</si>
  <si>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</si>
  <si>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</si>
  <si>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</si>
  <si>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</si>
  <si>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</si>
  <si>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</si>
  <si>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</si>
  <si>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</si>
  <si>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</si>
  <si>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</si>
  <si>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</si>
  <si>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</si>
  <si>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</si>
  <si>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</si>
  <si>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</si>
  <si>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</si>
  <si>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</si>
  <si>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</si>
  <si>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</si>
  <si>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</si>
  <si>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</si>
  <si>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</si>
  <si>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</si>
  <si>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</si>
  <si>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</si>
  <si>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</si>
  <si>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</si>
  <si>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</si>
  <si>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</si>
  <si>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</si>
  <si>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</si>
  <si>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</si>
  <si>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</si>
  <si>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</si>
  <si>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</si>
  <si>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</si>
  <si>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</si>
  <si>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</si>
  <si>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</si>
  <si>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</si>
  <si>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</si>
  <si>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</si>
  <si>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</si>
  <si>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</si>
  <si>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</si>
  <si>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</si>
  <si>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</si>
  <si>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</si>
  <si>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</si>
  <si>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</si>
  <si>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</si>
  <si>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</si>
  <si>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</si>
  <si>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</si>
  <si>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</si>
  <si>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</si>
  <si>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</si>
  <si>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</si>
  <si>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</si>
  <si>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</si>
  <si>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</si>
  <si>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</si>
  <si>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</si>
  <si>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</si>
  <si>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</si>
  <si>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</si>
  <si>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</si>
  <si>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</si>
  <si>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</si>
  <si>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</si>
  <si>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</si>
  <si>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</si>
  <si>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</si>
  <si>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</si>
  <si>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</si>
  <si>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</si>
  <si>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</si>
  <si>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</si>
  <si>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</si>
  <si>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</si>
  <si>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</si>
  <si>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</si>
  <si>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</si>
  <si>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</si>
  <si>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</si>
  <si>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</si>
  <si>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</si>
  <si>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</si>
  <si>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</si>
  <si>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</si>
  <si>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</si>
  <si>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</si>
  <si>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</si>
  <si>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</si>
  <si>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</si>
  <si>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</si>
  <si>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</si>
  <si>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</si>
  <si>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</si>
  <si>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</si>
  <si>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</si>
  <si>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</si>
  <si>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</si>
  <si>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</si>
  <si>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</si>
  <si>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</si>
  <si>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</si>
  <si>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</si>
  <si>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</si>
  <si>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</si>
  <si>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</si>
  <si>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</si>
  <si>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</si>
  <si>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</si>
  <si>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</si>
  <si>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</si>
  <si>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</si>
  <si>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</si>
  <si>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</si>
  <si>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</si>
  <si>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</si>
  <si>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</si>
  <si>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</si>
  <si>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</si>
  <si>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</si>
  <si>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</si>
  <si>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</si>
  <si>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</si>
  <si>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</si>
  <si>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</si>
  <si>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</si>
  <si>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</si>
  <si>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</si>
  <si>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</si>
  <si>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</si>
  <si>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</si>
  <si>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</si>
  <si>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</si>
  <si>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</si>
  <si>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</si>
  <si>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</si>
  <si>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</si>
  <si>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</si>
  <si>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</si>
  <si>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</si>
  <si>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</si>
  <si>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</si>
  <si>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</si>
  <si>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</si>
  <si>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</si>
  <si>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</si>
  <si>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</si>
  <si>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</si>
  <si>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</si>
  <si>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</si>
  <si>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</si>
  <si>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</si>
  <si>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</si>
  <si>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</si>
  <si>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</si>
  <si>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</si>
  <si>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</si>
  <si>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</si>
  <si>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</si>
  <si>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</si>
  <si>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</si>
  <si>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</si>
  <si>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</si>
  <si>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</si>
  <si>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</si>
  <si>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</si>
  <si>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</si>
  <si>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</si>
  <si>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</si>
  <si>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</si>
  <si>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</si>
  <si>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</si>
  <si>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</si>
  <si>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</si>
  <si>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</si>
  <si>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</si>
  <si>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</si>
  <si>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</si>
  <si>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</si>
  <si>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</si>
  <si>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</si>
  <si>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</si>
  <si>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</si>
  <si>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</si>
  <si>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</si>
  <si>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</si>
  <si>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</si>
  <si>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</si>
  <si>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</si>
  <si>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</si>
  <si>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</si>
  <si>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</si>
  <si>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</si>
  <si>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</si>
  <si>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</si>
  <si>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</si>
  <si>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</si>
  <si>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</si>
  <si>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</si>
  <si>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</si>
  <si>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</si>
  <si>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</si>
  <si>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</si>
  <si>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</si>
  <si>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</si>
  <si>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</si>
  <si>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</si>
  <si>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</si>
  <si>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</si>
  <si>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</si>
  <si>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</si>
  <si>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</si>
  <si>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</si>
  <si>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</si>
  <si>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</si>
  <si>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</si>
  <si>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</si>
  <si>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</si>
  <si>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</si>
  <si>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</si>
  <si>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</si>
  <si>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</si>
  <si>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</si>
  <si>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</si>
  <si>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</si>
  <si>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</si>
  <si>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</si>
  <si>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</si>
  <si>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</si>
  <si>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</si>
  <si>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</si>
  <si>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</si>
  <si>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</si>
  <si>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</si>
  <si>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</si>
  <si>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</si>
  <si>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</si>
  <si>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</si>
  <si>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</si>
  <si>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</si>
  <si>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</si>
  <si>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</si>
  <si>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</si>
  <si>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</si>
  <si>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</si>
  <si>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</si>
  <si>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</si>
  <si>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</si>
  <si>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</si>
  <si>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</si>
  <si>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</si>
  <si>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</si>
  <si>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</si>
  <si>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</si>
  <si>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</si>
  <si>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</si>
  <si>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</si>
  <si>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</si>
  <si>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</si>
  <si>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</si>
  <si>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</si>
  <si>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</si>
  <si>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</si>
  <si>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</si>
  <si>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</si>
  <si>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</si>
  <si>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</si>
  <si>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</si>
  <si>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</si>
  <si>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</si>
  <si>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</si>
  <si>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</si>
  <si>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</si>
  <si>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</si>
  <si>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</si>
  <si>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</si>
  <si>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</si>
  <si>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</si>
  <si>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</si>
  <si>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</si>
  <si>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</si>
  <si>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</si>
  <si>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</si>
  <si>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</si>
  <si>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</si>
  <si>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</si>
  <si>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</si>
  <si>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</si>
  <si>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</si>
  <si>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</si>
  <si>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</si>
  <si>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</si>
  <si>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</si>
  <si>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</si>
  <si>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</si>
  <si>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</si>
  <si>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</si>
  <si>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</si>
  <si>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</si>
  <si>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</si>
  <si>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</si>
  <si>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</si>
  <si>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</si>
  <si>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</si>
  <si>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</si>
  <si>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</si>
  <si>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</si>
  <si>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</si>
  <si>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</si>
  <si>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</si>
  <si>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</si>
  <si>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</si>
  <si>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</si>
  <si>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</si>
  <si>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</si>
  <si>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</si>
  <si>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</si>
  <si>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</si>
  <si>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</si>
  <si>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</si>
  <si>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</si>
  <si>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</si>
  <si>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</si>
  <si>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</si>
  <si>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</si>
  <si>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</si>
  <si>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</si>
  <si>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</si>
  <si>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</si>
  <si>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</si>
  <si>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</si>
  <si>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</si>
  <si>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</si>
  <si>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</si>
  <si>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</si>
  <si>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</si>
  <si>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</si>
  <si>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</si>
  <si>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</si>
  <si>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</si>
  <si>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</si>
  <si>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</si>
  <si>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</si>
  <si>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</si>
  <si>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</si>
  <si>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</si>
  <si>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</si>
  <si>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</si>
  <si>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</si>
  <si>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</si>
  <si>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</si>
  <si>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</si>
  <si>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</si>
  <si>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</si>
  <si>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</si>
  <si>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</si>
  <si>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</si>
  <si>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</si>
  <si>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</si>
  <si>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</si>
  <si>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</si>
  <si>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</si>
  <si>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</si>
  <si>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</si>
  <si>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</si>
  <si>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</si>
  <si>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</si>
  <si>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</si>
  <si>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</si>
  <si>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</si>
  <si>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</si>
  <si>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</si>
  <si>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</si>
  <si>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</si>
  <si>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</si>
  <si>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</si>
  <si>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</si>
  <si>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</si>
  <si>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</si>
  <si>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</si>
  <si>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</si>
  <si>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</si>
  <si>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</si>
  <si>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</si>
  <si>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</si>
  <si>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</si>
  <si>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</si>
  <si>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</si>
  <si>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</si>
  <si>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</si>
  <si>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</si>
  <si>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</si>
  <si>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Diehl Brass Solutions Stiftung &amp; Co. KG / SMH Süddeutsche Metallhandelsges. mbH</t>
  </si>
  <si>
    <t>Manufacturing of semi-fabricated products (billets, rods, tubes) by melting and extruding of copper alloys</t>
  </si>
  <si>
    <t>DE 811157796</t>
  </si>
  <si>
    <t>VAT</t>
  </si>
  <si>
    <t>Heinrich-Diehl-Strasse 9, 90552 Röthenbach, Germany</t>
  </si>
  <si>
    <t>Alexander Schwarz</t>
  </si>
  <si>
    <t>alexander.schwarz@diehl.com</t>
  </si>
  <si>
    <t>+49 911 5704157</t>
  </si>
  <si>
    <t>Alexander Dehnelt / Günther Ernst</t>
  </si>
  <si>
    <t>Authorized Officers</t>
  </si>
  <si>
    <t>guenther.ernst@diehl.com</t>
  </si>
  <si>
    <t>+49 911 5704161</t>
  </si>
  <si>
    <t>no smelter or processors in our direct supply-chain</t>
  </si>
  <si>
    <t>Did not survey</t>
  </si>
  <si>
    <t>Supplier Code of Concuct</t>
  </si>
  <si>
    <t>https://new.diehl.com/group/en/company/compliance/code-of-conduct</t>
  </si>
  <si>
    <t>Supplier Code of Conduct</t>
  </si>
  <si>
    <t>Supplier Code of Conduct (see Question B - URL)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</si>
</sst>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56" xfId="831" applyNumberFormat="1" applyFill="1" applyBorder="1" applyAlignment="1" applyProtection="1">
      <alignment horizontal="left" vertical="center" wrapText="1"/>
      <protection locked="0"/>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new.diehl.com/group/en/company/compliance/code-of-conduct" TargetMode="External"/><Relationship Id="rId2" Type="http://schemas.openxmlformats.org/officeDocument/2006/relationships/hyperlink" Target="mailto:guenther.ernst@diehl.com" TargetMode="External"/><Relationship Id="rId1" Type="http://schemas.openxmlformats.org/officeDocument/2006/relationships/hyperlink" Target="mailto:alexander.schwarz@diehl.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C8BD027-C188-4BF2-9F44-1B786EF19989}"/>
    </customSheetView>
    <customSheetView guid="{4BDF1A28-30D5-449D-B20E-D6C97EF9FAE1}" showAutoFilter="1">
      <selection activeCell="C174" sqref="C174"/>
      <pageMargins left="0" right="0" top="0" bottom="0" header="0" footer="0"/>
      <pageSetup paperSize="9" orientation="portrait"/>
      <autoFilter ref="B1:N1" xr:uid="{6380C0CE-3D46-477A-AA45-EC3130EAC1F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5A16D06-F81F-4E77-9C52-17A278AC81E6}"/>
    </customSheetView>
    <customSheetView guid="{4BDF1A28-30D5-449D-B20E-D6C97EF9FAE1}" showAutoFilter="1">
      <selection activeCell="C1" sqref="C1:D65536"/>
      <pageMargins left="0" right="0" top="0" bottom="0" header="0" footer="0"/>
      <pageSetup orientation="portrait"/>
      <autoFilter ref="B1:C1" xr:uid="{B48AAB76-1A78-428D-9EF0-49371C2F79E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8"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G133" sqref="G133:J13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7"/>
      <c r="B1" s="438"/>
      <c r="C1" s="438"/>
      <c r="D1" s="438"/>
      <c r="E1" s="438"/>
      <c r="F1" s="438"/>
      <c r="G1" s="438"/>
      <c r="H1" s="438"/>
      <c r="I1" s="438"/>
      <c r="J1" s="438"/>
      <c r="K1" s="439"/>
      <c r="L1" s="101"/>
      <c r="P1" s="2"/>
      <c r="Q1" s="2"/>
      <c r="R1" s="2"/>
      <c r="S1" s="2"/>
      <c r="T1" s="2"/>
      <c r="U1" s="2"/>
      <c r="V1" s="2"/>
      <c r="W1" s="2"/>
      <c r="X1" s="2"/>
      <c r="Y1" s="2"/>
      <c r="Z1" s="2"/>
      <c r="AA1" s="2"/>
      <c r="AB1" s="2"/>
      <c r="AC1" s="2"/>
      <c r="AD1" s="2"/>
      <c r="AE1" s="2"/>
      <c r="AF1" s="2"/>
      <c r="AG1" s="2"/>
      <c r="AH1" s="2"/>
    </row>
    <row r="2" spans="1:34" ht="81.75" customHeight="1">
      <c r="A2" s="27"/>
      <c r="B2" s="281"/>
      <c r="C2" s="28"/>
      <c r="D2" s="440" t="str">
        <f ca="1">OFFSET(L!$C$1,MATCH("Declaration"&amp;ADDRESS(ROW(),COLUMN(),4),L!$A:$A,0)-1,SL,,)</f>
        <v>Extended Minerals Reporting Template (EMRT)</v>
      </c>
      <c r="E2" s="441"/>
      <c r="F2" s="441"/>
      <c r="G2" s="441"/>
      <c r="H2" s="441"/>
      <c r="I2" s="441"/>
      <c r="J2" s="442"/>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3"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3" t="s">
        <v>20161</v>
      </c>
      <c r="E8" s="444"/>
      <c r="F8" s="444"/>
      <c r="G8" s="444"/>
      <c r="H8" s="444"/>
      <c r="I8" s="444"/>
      <c r="J8" s="445"/>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1"/>
      <c r="D10" s="447" t="s">
        <v>20162</v>
      </c>
      <c r="E10" s="448"/>
      <c r="F10" s="448"/>
      <c r="G10" s="448"/>
      <c r="H10" s="448"/>
      <c r="I10" s="448"/>
      <c r="J10" s="449"/>
      <c r="K10" s="29"/>
      <c r="L10" s="103"/>
      <c r="Q10" s="2"/>
      <c r="R10" s="2"/>
      <c r="S10" s="2"/>
      <c r="T10" s="2"/>
      <c r="U10" s="2"/>
      <c r="V10" s="2"/>
      <c r="W10" s="2"/>
      <c r="X10" s="2"/>
      <c r="Y10" s="2"/>
      <c r="Z10" s="2"/>
      <c r="AA10" s="2"/>
      <c r="AB10" s="2"/>
      <c r="AC10" s="2"/>
      <c r="AD10" s="2"/>
      <c r="AE10" s="2"/>
      <c r="AF10" s="2"/>
      <c r="AG10" s="2"/>
      <c r="AH10" s="2"/>
    </row>
    <row r="11" spans="1:34" ht="15.75">
      <c r="A11" s="31"/>
      <c r="B11" s="453"/>
      <c r="C11" s="111"/>
      <c r="D11" s="454" t="str">
        <f ca="1">IF(D9=Q9,OFFSET(L!$C$1,MATCH("Declaration"&amp;ADDRESS(ROW(),COLUMN(),4),L!$A:$A,0)-1,SL,,),"")</f>
        <v/>
      </c>
      <c r="E11" s="455"/>
      <c r="F11" s="455"/>
      <c r="G11" s="455"/>
      <c r="H11" s="455"/>
      <c r="I11" s="455"/>
      <c r="J11" s="45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19180</v>
      </c>
      <c r="E12" s="457" t="s">
        <v>18684</v>
      </c>
      <c r="F12" s="458"/>
      <c r="G12" s="370" t="s">
        <v>19182</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7" t="s">
        <v>19184</v>
      </c>
      <c r="F13" s="458"/>
      <c r="G13" s="370" t="s">
        <v>18685</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5.75">
      <c r="A14" s="31"/>
      <c r="B14" s="459"/>
      <c r="C14" s="111"/>
      <c r="D14" s="296"/>
      <c r="E14" s="461"/>
      <c r="F14" s="462"/>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0"/>
      <c r="C15" s="111"/>
      <c r="D15" s="296"/>
      <c r="E15" s="461"/>
      <c r="F15" s="46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t="s">
        <v>20163</v>
      </c>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t="s">
        <v>20164</v>
      </c>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t="s">
        <v>20165</v>
      </c>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20166</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82" t="s">
        <v>20167</v>
      </c>
      <c r="E20" s="433"/>
      <c r="F20" s="433"/>
      <c r="G20" s="433"/>
      <c r="H20" s="433"/>
      <c r="I20" s="433"/>
      <c r="J20" s="434"/>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20168</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20169</v>
      </c>
      <c r="E22" s="426"/>
      <c r="F22" s="426"/>
      <c r="G22" s="426"/>
      <c r="H22" s="426"/>
      <c r="I22" s="426"/>
      <c r="J22" s="427"/>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25" t="s">
        <v>20170</v>
      </c>
      <c r="E23" s="426"/>
      <c r="F23" s="426"/>
      <c r="G23" s="426"/>
      <c r="H23" s="426"/>
      <c r="I23" s="426"/>
      <c r="J23" s="427"/>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82" t="s">
        <v>20171</v>
      </c>
      <c r="E24" s="433"/>
      <c r="F24" s="433"/>
      <c r="G24" s="433"/>
      <c r="H24" s="433"/>
      <c r="I24" s="433"/>
      <c r="J24" s="434"/>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20172</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5">
        <v>45954</v>
      </c>
      <c r="E26" s="436"/>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Copper(*)</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Nickel(*)</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Copper(*)</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Nickel(*)</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Nickel</v>
      </c>
      <c r="T43" s="301" t="str">
        <f>IF(S43="",S43,IF(S42="",S42,IF(S42&gt;S43,S42,S43)))</f>
        <v>Nickel</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Copper(*)</v>
      </c>
      <c r="C54" s="6"/>
      <c r="D54" s="404" t="s">
        <v>26</v>
      </c>
      <c r="E54" s="405"/>
      <c r="F54" s="40"/>
      <c r="G54" s="406" t="s">
        <v>20173</v>
      </c>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Nickel(*)</v>
      </c>
      <c r="C55" s="6"/>
      <c r="D55" s="404" t="s">
        <v>26</v>
      </c>
      <c r="E55" s="405"/>
      <c r="F55" s="40"/>
      <c r="G55" s="406" t="s">
        <v>20173</v>
      </c>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Copper(*)</v>
      </c>
      <c r="C66" s="6"/>
      <c r="D66" s="404" t="s">
        <v>25</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404" t="s">
        <v>25</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Copper(*)</v>
      </c>
      <c r="C78" s="28"/>
      <c r="D78" s="404" t="s">
        <v>20174</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Nickel(*)</v>
      </c>
      <c r="C79" s="28"/>
      <c r="D79" s="404" t="s">
        <v>20174</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Copper(*)</v>
      </c>
      <c r="C90" s="6"/>
      <c r="D90" s="404" t="s">
        <v>22</v>
      </c>
      <c r="E90" s="405"/>
      <c r="F90" s="40"/>
      <c r="G90" s="406" t="s">
        <v>20173</v>
      </c>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Nickel(*)</v>
      </c>
      <c r="C91" s="6"/>
      <c r="D91" s="404" t="s">
        <v>22</v>
      </c>
      <c r="E91" s="405"/>
      <c r="F91" s="40"/>
      <c r="G91" s="406" t="s">
        <v>20173</v>
      </c>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Copper(*)</v>
      </c>
      <c r="C102" s="28"/>
      <c r="D102" s="404" t="s">
        <v>22</v>
      </c>
      <c r="E102" s="405"/>
      <c r="F102" s="41"/>
      <c r="G102" s="406" t="s">
        <v>20173</v>
      </c>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Nickel(*)</v>
      </c>
      <c r="C103" s="28"/>
      <c r="D103" s="404" t="s">
        <v>22</v>
      </c>
      <c r="E103" s="405"/>
      <c r="F103" s="41"/>
      <c r="G103" s="406" t="s">
        <v>20173</v>
      </c>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t="s">
        <v>20175</v>
      </c>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20176</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Copper(*)</v>
      </c>
      <c r="C120" s="292"/>
      <c r="D120" s="404" t="s">
        <v>22</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Nickel(*)</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22</v>
      </c>
      <c r="E131" s="405"/>
      <c r="F131" s="49"/>
      <c r="G131" s="406" t="s">
        <v>20177</v>
      </c>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22</v>
      </c>
      <c r="E133" s="410"/>
      <c r="F133" s="49"/>
      <c r="G133" s="406" t="s">
        <v>20178</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22</v>
      </c>
      <c r="E135" s="405"/>
      <c r="F135" s="49"/>
      <c r="G135" s="406" t="s">
        <v>20177</v>
      </c>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22</v>
      </c>
      <c r="E137" s="405"/>
      <c r="F137" s="49"/>
      <c r="G137" s="406" t="s">
        <v>20177</v>
      </c>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F79EB649-9EFD-4CEA-8252-67D7327C237C}"/>
    <hyperlink ref="D24" r:id="rId2" xr:uid="{6402FAFA-E5EE-42E7-AF3F-AB2FE7CEDAAA}"/>
    <hyperlink ref="G117" r:id="rId3" xr:uid="{DA3F86A0-067D-4F1A-8B5A-806FC14EA1DD}"/>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3" t="str">
        <f ca="1">OFFSET(L!$C$1,MATCH("Smelter List"&amp;ADDRESS(ROW(),COLUMN(),4),L!$A:$A,0)-1,SL,,)</f>
        <v>Link to "RMAP Conformant Smelter List"</v>
      </c>
      <c r="K2" s="464"/>
      <c r="L2" s="464"/>
      <c r="M2" s="464"/>
      <c r="N2" s="464"/>
      <c r="O2" s="464"/>
      <c r="P2" s="161"/>
      <c r="Q2" s="162"/>
      <c r="R2" s="163"/>
      <c r="S2" s="163"/>
      <c r="T2" s="163"/>
      <c r="AB2" s="310"/>
      <c r="AH2" s="129" t="s">
        <v>25</v>
      </c>
    </row>
    <row r="3" spans="1:34" s="16" customFormat="1" ht="249.6"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4"/>
      <c r="G3" s="466" t="str">
        <f ca="1">OFFSET(L!$C$1,MATCH("General"&amp;"Cpy",L!$A:$A,0)-1,SL,,)</f>
        <v>© 2025 Responsible Minerals Initiative. All rights reserved.</v>
      </c>
      <c r="H3" s="467"/>
      <c r="I3" s="468"/>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f ca="1">IF(H125=0,"0",H125)</f>
        <v>2</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Diehl Brass Solutions Stiftung &amp; Co. KG / SMH Süddeutsche Metallhandelsges. mbH</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Manufacturing of semi-fabricated products (billets, rods, tubes) by melting and extruding of copper alloys</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Alexander Schwarz</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alexander.schwarz@diehl.com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+49 911 5704157</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Alexander Dehnelt / Günther Ernst</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guenther.ernst@diehl.com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45954</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Nickel(*)</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8.2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8.2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8.2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8.2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51">
      <c r="A39" s="79" t="str">
        <f>Declaration!B54</f>
        <v>Copper(*)</v>
      </c>
      <c r="B39" s="78" t="str">
        <f>Declaration!D54</f>
        <v>Unknown</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51">
      <c r="A40" s="79" t="str">
        <f>Declaration!B55</f>
        <v>Nickel(*)</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51">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51">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51">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51">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Yes</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Yes</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Copper(*)</v>
      </c>
      <c r="B61" s="78" t="str">
        <f>Declaration!D78</f>
        <v>Did not survey</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Nickel(*)</v>
      </c>
      <c r="B62" s="78" t="str">
        <f>Declaration!D79</f>
        <v>Did not survey</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25.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25.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25.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25.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Copper(*)</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Nickel(*)</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38.2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38.2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38.2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8.2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Copper(*)</v>
      </c>
      <c r="B83" s="78" t="str">
        <f>Declaration!D102</f>
        <v>No</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Nickel(*)</v>
      </c>
      <c r="B84" s="78" t="str">
        <f>Declaration!D103</f>
        <v>No</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https://new.diehl.com/group/en/company/compliance/code-of-conduct</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No</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No</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No</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Copper</v>
      </c>
      <c r="B114" s="78"/>
      <c r="C114" s="135" t="str">
        <f t="shared" ref="C114:C123" ca="1" si="49">IF(H114=1,J114,I114)</f>
        <v>Provide list of specified mineral smelters contributing material to supply chain on Smelter List tab</v>
      </c>
      <c r="D114" s="376" t="str">
        <f>IF(H114=0,"","Click here to provide smelter information")</f>
        <v>Click here to provide smelter information</v>
      </c>
      <c r="E114" s="16" t="s">
        <v>15</v>
      </c>
      <c r="F114" s="83">
        <f>F39</f>
        <v>1</v>
      </c>
      <c r="G114" s="61">
        <f>IF(AND(COUNTIF(SmelterIdetifiedForMetal,A114)&gt;0,COUNTIF('Smelter List'!AB$5:AB$2504,A114)&gt;0),0,1)</f>
        <v>1</v>
      </c>
      <c r="H114" s="62">
        <f>F114*G114</f>
        <v>1</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Nickel</v>
      </c>
      <c r="B115" s="78"/>
      <c r="C115" s="135" t="str">
        <f t="shared" ca="1" si="49"/>
        <v>Provide list of specified mineral smelters contributing material to supply chain on Smelter List tab</v>
      </c>
      <c r="D115" s="376" t="str">
        <f>IF(H115=0,"","Click here to provide smelter information")</f>
        <v>Click here to provide smelter information</v>
      </c>
      <c r="E115" s="16"/>
      <c r="F115" s="83">
        <f>F40</f>
        <v>1</v>
      </c>
      <c r="G115" s="61">
        <f>IF(AND(COUNTIF(SmelterIdetifiedForMetal,A115)&gt;0,COUNTIF('Smelter List'!AB$5:AB$2504,A115)&gt;0),0,1)</f>
        <v>1</v>
      </c>
      <c r="H115" s="62">
        <f>F115*G115</f>
        <v>1</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2</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0" t="str">
        <f ca="1">OFFSET(L!$C$1,MATCH("Mine List"&amp;ADDRESS(ROW(),COLUMN(),4),L!$A:$A,0)-1,SL,,)</f>
        <v>TO BEGIN:</v>
      </c>
      <c r="C2" s="470" t="s">
        <v>19178</v>
      </c>
      <c r="D2" s="470" t="s">
        <v>19178</v>
      </c>
      <c r="E2" s="324"/>
      <c r="F2" s="324"/>
      <c r="G2" s="325"/>
      <c r="H2" s="471"/>
      <c r="I2" s="472"/>
      <c r="J2" s="472"/>
      <c r="K2" s="472"/>
      <c r="L2" s="472"/>
      <c r="M2" s="472"/>
      <c r="N2" s="326"/>
      <c r="O2" s="326"/>
    </row>
    <row r="3" spans="1:19" s="322" customFormat="1" ht="93.95" customHeight="1" thickBot="1">
      <c r="A3" s="358"/>
      <c r="B3" s="473"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19178</v>
      </c>
      <c r="D3" s="473" t="s">
        <v>19178</v>
      </c>
      <c r="E3" s="474" t="s">
        <v>19176</v>
      </c>
      <c r="F3" s="474"/>
      <c r="G3" s="475"/>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7" t="str">
        <f ca="1">OFFSET(L!$C$1,MATCH("Product List"&amp;ADDRESS(ROW(),COLUMN(),4),L!$A:$A,0)-1,SL,,)</f>
        <v>Completion required only if reporting level "Product (or List of Products)" selected on the 'Declaration' worksheet.</v>
      </c>
      <c r="B1" s="478"/>
      <c r="C1" s="478"/>
      <c r="D1" s="478"/>
      <c r="E1" s="478"/>
      <c r="F1" s="478"/>
      <c r="G1" s="106"/>
    </row>
    <row r="2" spans="1:37">
      <c r="A2" s="19"/>
      <c r="B2" s="108"/>
      <c r="C2" s="108"/>
      <c r="D2" s="108"/>
      <c r="E2" s="108"/>
      <c r="F2"/>
      <c r="G2" s="20"/>
    </row>
    <row r="3" spans="1:37">
      <c r="A3" s="19"/>
      <c r="B3" s="108"/>
      <c r="C3" s="108"/>
      <c r="D3" s="108"/>
      <c r="E3" s="108"/>
      <c r="F3" s="108"/>
      <c r="G3" s="20"/>
    </row>
    <row r="4" spans="1:37" ht="15.75" customHeight="1">
      <c r="A4" s="19"/>
      <c r="B4" s="476" t="s">
        <v>47</v>
      </c>
      <c r="C4" s="476"/>
      <c r="D4" s="476"/>
      <c r="E4" s="476"/>
      <c r="F4" s="476"/>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9" t="str">
        <f ca="1">OFFSET(L!$C$1,MATCH("General"&amp;"Cpy",L!$A:$A,0)-1,SL,,)</f>
        <v>© 2025 Responsible Minerals Initiative. All rights reserved.</v>
      </c>
      <c r="C1001" s="479"/>
      <c r="D1001" s="479"/>
      <c r="E1001" s="479"/>
      <c r="F1001" s="479"/>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Petra MERGENTHALER</cp:lastModifiedBy>
  <cp:revision/>
  <dcterms:created xsi:type="dcterms:W3CDTF">2010-06-21T21:00:23Z</dcterms:created>
  <dcterms:modified xsi:type="dcterms:W3CDTF">2025-10-24T12:07:51Z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a39558ed-5c54-4465-9792-9fe99fb334bc_Enabled">
    <vt:lpwstr>true</vt:lpwstr>
  </property>
  <property fmtid="{D5CDD505-2E9C-101B-9397-08002B2CF9AE}" pid="5" name="MSIP_Label_a39558ed-5c54-4465-9792-9fe99fb334bc_SetDate">
    <vt:lpwstr>2025-10-24T10:07:04Z</vt:lpwstr>
  </property>
  <property fmtid="{D5CDD505-2E9C-101B-9397-08002B2CF9AE}" pid="6" name="MSIP_Label_a39558ed-5c54-4465-9792-9fe99fb334bc_Method">
    <vt:lpwstr>Privileged</vt:lpwstr>
  </property>
  <property fmtid="{D5CDD505-2E9C-101B-9397-08002B2CF9AE}" pid="7" name="MSIP_Label_a39558ed-5c54-4465-9792-9fe99fb334bc_Name">
    <vt:lpwstr>C0</vt:lpwstr>
  </property>
  <property fmtid="{D5CDD505-2E9C-101B-9397-08002B2CF9AE}" pid="8" name="MSIP_Label_a39558ed-5c54-4465-9792-9fe99fb334bc_SiteId">
    <vt:lpwstr>a2c46598-0fd1-4b3c-94d2-9b52215b3fe8</vt:lpwstr>
  </property>
  <property fmtid="{D5CDD505-2E9C-101B-9397-08002B2CF9AE}" pid="9" name="MSIP_Label_a39558ed-5c54-4465-9792-9fe99fb334bc_ActionId">
    <vt:lpwstr>3f5f5cfa-997d-464e-8f28-c2de4b033d7e</vt:lpwstr>
  </property>
  <property fmtid="{D5CDD505-2E9C-101B-9397-08002B2CF9AE}" pid="10" name="MSIP_Label_a39558ed-5c54-4465-9792-9fe99fb334bc_ContentBits">
    <vt:lpwstr>0</vt:lpwstr>
  </property>
  <property fmtid="{D5CDD505-2E9C-101B-9397-08002B2CF9AE}" pid="11" name="MSIP_Label_a39558ed-5c54-4465-9792-9fe99fb334bc_Tag">
    <vt:lpwstr>10, 0, 1, 1</vt:lpwstr>
  </property>
</Properties>
</file>