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Konfliktmineralien\"/>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V6" i="5"/>
  <c r="R6" i="5" s="1"/>
  <c r="S5" i="5"/>
  <c r="S6" i="5"/>
  <c r="R5" i="5" l="1"/>
  <c r="T5" i="5"/>
  <c r="T6" i="5"/>
  <c r="B27" i="5" l="1"/>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F69" i="6" s="1"/>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4" i="5"/>
  <c r="V7" i="5"/>
  <c r="V8" i="5"/>
  <c r="V9" i="5"/>
  <c r="V10" i="5"/>
  <c r="V11" i="5"/>
  <c r="V12" i="5"/>
  <c r="V13" i="5"/>
  <c r="V14" i="5"/>
  <c r="V15" i="5"/>
  <c r="V16" i="5"/>
  <c r="V17" i="5"/>
  <c r="V18" i="5"/>
  <c r="V19" i="5"/>
  <c r="V20" i="5"/>
  <c r="V21" i="5"/>
  <c r="V22" i="5"/>
  <c r="V23" i="5"/>
  <c r="X23" i="5"/>
  <c r="V24" i="5"/>
  <c r="V25" i="5"/>
  <c r="V26" i="5"/>
  <c r="X26" i="5"/>
  <c r="V27" i="5"/>
  <c r="E27" i="5"/>
  <c r="X27" i="5" s="1"/>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X41" i="5" s="1"/>
  <c r="V42" i="5"/>
  <c r="E42" i="5"/>
  <c r="X42" i="5" s="1"/>
  <c r="V43" i="5"/>
  <c r="E43" i="5"/>
  <c r="V44" i="5"/>
  <c r="E44" i="5"/>
  <c r="V45" i="5"/>
  <c r="E45" i="5"/>
  <c r="V46" i="5"/>
  <c r="E46" i="5"/>
  <c r="V47" i="5"/>
  <c r="E47" i="5"/>
  <c r="X47" i="5" s="1"/>
  <c r="V48" i="5"/>
  <c r="E48" i="5"/>
  <c r="V49" i="5"/>
  <c r="E49" i="5"/>
  <c r="V50" i="5"/>
  <c r="E50" i="5"/>
  <c r="V51" i="5"/>
  <c r="E51" i="5"/>
  <c r="X51" i="5" s="1"/>
  <c r="V52" i="5"/>
  <c r="E52" i="5"/>
  <c r="V53" i="5"/>
  <c r="E53" i="5"/>
  <c r="X53" i="5" s="1"/>
  <c r="V54" i="5"/>
  <c r="E54" i="5"/>
  <c r="V55" i="5"/>
  <c r="E55" i="5"/>
  <c r="V56" i="5"/>
  <c r="E56" i="5"/>
  <c r="V57" i="5"/>
  <c r="E57" i="5"/>
  <c r="X57" i="5" s="1"/>
  <c r="V58" i="5"/>
  <c r="E58" i="5"/>
  <c r="X58" i="5" s="1"/>
  <c r="V59" i="5"/>
  <c r="E59" i="5"/>
  <c r="V60" i="5"/>
  <c r="E60" i="5"/>
  <c r="V61" i="5"/>
  <c r="E61" i="5"/>
  <c r="V62" i="5"/>
  <c r="E62" i="5"/>
  <c r="V63" i="5"/>
  <c r="E63" i="5"/>
  <c r="X63" i="5" s="1"/>
  <c r="V64" i="5"/>
  <c r="E64" i="5"/>
  <c r="V65" i="5"/>
  <c r="E65" i="5"/>
  <c r="V66" i="5"/>
  <c r="E66" i="5"/>
  <c r="V67" i="5"/>
  <c r="E67" i="5"/>
  <c r="V68" i="5"/>
  <c r="E68" i="5"/>
  <c r="V69" i="5"/>
  <c r="E69" i="5"/>
  <c r="V70" i="5"/>
  <c r="E70" i="5"/>
  <c r="V71" i="5"/>
  <c r="E71" i="5"/>
  <c r="V72" i="5"/>
  <c r="E72" i="5"/>
  <c r="V73" i="5"/>
  <c r="E73" i="5"/>
  <c r="V74" i="5"/>
  <c r="E74" i="5"/>
  <c r="X74" i="5" s="1"/>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X89" i="5" s="1"/>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X110" i="5" s="1"/>
  <c r="V111" i="5"/>
  <c r="E111" i="5"/>
  <c r="X111" i="5" s="1"/>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X125" i="5" s="1"/>
  <c r="V126" i="5"/>
  <c r="E126" i="5"/>
  <c r="V127" i="5"/>
  <c r="E127" i="5"/>
  <c r="V128" i="5"/>
  <c r="E128" i="5"/>
  <c r="V129" i="5"/>
  <c r="E129" i="5"/>
  <c r="X129" i="5" s="1"/>
  <c r="V130" i="5"/>
  <c r="E130" i="5"/>
  <c r="V131" i="5"/>
  <c r="E131" i="5"/>
  <c r="X131" i="5" s="1"/>
  <c r="V132" i="5"/>
  <c r="E132" i="5"/>
  <c r="V133" i="5"/>
  <c r="E133" i="5"/>
  <c r="V134" i="5"/>
  <c r="E134" i="5"/>
  <c r="V135" i="5"/>
  <c r="E135" i="5"/>
  <c r="V136" i="5"/>
  <c r="E136" i="5"/>
  <c r="V137" i="5"/>
  <c r="E137" i="5"/>
  <c r="X137" i="5" s="1"/>
  <c r="V138" i="5"/>
  <c r="E138" i="5"/>
  <c r="V139" i="5"/>
  <c r="E139" i="5"/>
  <c r="V140" i="5"/>
  <c r="E140" i="5"/>
  <c r="V141" i="5"/>
  <c r="E141" i="5"/>
  <c r="V142" i="5"/>
  <c r="E142" i="5"/>
  <c r="V143" i="5"/>
  <c r="E143" i="5"/>
  <c r="X143" i="5" s="1"/>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X170" i="5" s="1"/>
  <c r="V171" i="5"/>
  <c r="E171" i="5"/>
  <c r="X171" i="5" s="1"/>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X190" i="5" s="1"/>
  <c r="V191" i="5"/>
  <c r="E191" i="5"/>
  <c r="V192" i="5"/>
  <c r="E192" i="5"/>
  <c r="V193" i="5"/>
  <c r="E193" i="5"/>
  <c r="V194" i="5"/>
  <c r="E194" i="5"/>
  <c r="V195" i="5"/>
  <c r="E195" i="5"/>
  <c r="X195" i="5" s="1"/>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s="1"/>
  <c r="V226" i="5"/>
  <c r="E226" i="5"/>
  <c r="V227" i="5"/>
  <c r="E227" i="5"/>
  <c r="X227" i="5" s="1"/>
  <c r="V228" i="5"/>
  <c r="E228" i="5"/>
  <c r="V229" i="5"/>
  <c r="E229" i="5"/>
  <c r="V230" i="5"/>
  <c r="E230" i="5"/>
  <c r="V231" i="5"/>
  <c r="E231" i="5"/>
  <c r="X231" i="5" s="1"/>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X266" i="5" s="1"/>
  <c r="V267" i="5"/>
  <c r="E267" i="5"/>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V299" i="5"/>
  <c r="E299" i="5"/>
  <c r="V300" i="5"/>
  <c r="E300" i="5"/>
  <c r="V301" i="5"/>
  <c r="E301" i="5"/>
  <c r="V302" i="5"/>
  <c r="E302" i="5"/>
  <c r="X302" i="5" s="1"/>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X393" i="5" s="1"/>
  <c r="V394" i="5"/>
  <c r="E394" i="5"/>
  <c r="V395" i="5"/>
  <c r="E395" i="5"/>
  <c r="V396" i="5"/>
  <c r="E396" i="5"/>
  <c r="X396" i="5" s="1"/>
  <c r="V397" i="5"/>
  <c r="E397" i="5"/>
  <c r="V398" i="5"/>
  <c r="E398" i="5"/>
  <c r="V399" i="5"/>
  <c r="E399" i="5"/>
  <c r="V400" i="5"/>
  <c r="E400" i="5"/>
  <c r="V401" i="5"/>
  <c r="E401" i="5"/>
  <c r="X401" i="5" s="1"/>
  <c r="V402" i="5"/>
  <c r="E402" i="5"/>
  <c r="V403" i="5"/>
  <c r="E403" i="5"/>
  <c r="V404" i="5"/>
  <c r="E404" i="5"/>
  <c r="V405" i="5"/>
  <c r="E405" i="5"/>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V429" i="5"/>
  <c r="E429" i="5"/>
  <c r="X429" i="5" s="1"/>
  <c r="V430" i="5"/>
  <c r="E430" i="5"/>
  <c r="V431" i="5"/>
  <c r="E431" i="5"/>
  <c r="V432" i="5"/>
  <c r="E432" i="5"/>
  <c r="X432" i="5" s="1"/>
  <c r="V433" i="5"/>
  <c r="E433" i="5"/>
  <c r="V434" i="5"/>
  <c r="E434" i="5"/>
  <c r="V435" i="5"/>
  <c r="E435" i="5"/>
  <c r="V436" i="5"/>
  <c r="E436" i="5"/>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V449" i="5"/>
  <c r="E449" i="5"/>
  <c r="X449" i="5" s="1"/>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X566" i="5" s="1"/>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X624" i="5" s="1"/>
  <c r="V625" i="5"/>
  <c r="E625" i="5"/>
  <c r="V626" i="5"/>
  <c r="E626" i="5"/>
  <c r="V627" i="5"/>
  <c r="E627" i="5"/>
  <c r="V628" i="5"/>
  <c r="E628" i="5"/>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V689" i="5"/>
  <c r="E689" i="5"/>
  <c r="V690" i="5"/>
  <c r="E690" i="5"/>
  <c r="V691" i="5"/>
  <c r="E691" i="5"/>
  <c r="V692" i="5"/>
  <c r="E692" i="5"/>
  <c r="V693" i="5"/>
  <c r="E693" i="5"/>
  <c r="V694" i="5"/>
  <c r="E694" i="5"/>
  <c r="V695" i="5"/>
  <c r="E695" i="5"/>
  <c r="V696" i="5"/>
  <c r="E696" i="5"/>
  <c r="V697" i="5"/>
  <c r="E697" i="5"/>
  <c r="V698" i="5"/>
  <c r="E698" i="5"/>
  <c r="X698" i="5" s="1"/>
  <c r="V699" i="5"/>
  <c r="E699" i="5"/>
  <c r="V700" i="5"/>
  <c r="E700" i="5"/>
  <c r="V701" i="5"/>
  <c r="E701" i="5"/>
  <c r="X701" i="5" s="1"/>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X722" i="5" s="1"/>
  <c r="V723" i="5"/>
  <c r="E723" i="5"/>
  <c r="V724" i="5"/>
  <c r="E724" i="5"/>
  <c r="V725" i="5"/>
  <c r="E725" i="5"/>
  <c r="V726" i="5"/>
  <c r="E726" i="5"/>
  <c r="V727" i="5"/>
  <c r="E727" i="5"/>
  <c r="V728" i="5"/>
  <c r="E728" i="5"/>
  <c r="X728" i="5" s="1"/>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V775" i="5"/>
  <c r="E775" i="5"/>
  <c r="V776" i="5"/>
  <c r="E776" i="5"/>
  <c r="X776" i="5" s="1"/>
  <c r="V777" i="5"/>
  <c r="E777" i="5"/>
  <c r="V778" i="5"/>
  <c r="E778" i="5"/>
  <c r="V779" i="5"/>
  <c r="E779" i="5"/>
  <c r="V780" i="5"/>
  <c r="E780" i="5"/>
  <c r="X780" i="5" s="1"/>
  <c r="V781" i="5"/>
  <c r="E781" i="5"/>
  <c r="V782" i="5"/>
  <c r="E782" i="5"/>
  <c r="X782" i="5" s="1"/>
  <c r="V783" i="5"/>
  <c r="E783" i="5"/>
  <c r="V784" i="5"/>
  <c r="E784" i="5"/>
  <c r="V785" i="5"/>
  <c r="E785" i="5"/>
  <c r="V786" i="5"/>
  <c r="E786" i="5"/>
  <c r="X786" i="5" s="1"/>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X809" i="5" s="1"/>
  <c r="V810" i="5"/>
  <c r="E810" i="5"/>
  <c r="V811" i="5"/>
  <c r="E811" i="5"/>
  <c r="V812" i="5"/>
  <c r="E812" i="5"/>
  <c r="X812" i="5" s="1"/>
  <c r="V813" i="5"/>
  <c r="E813" i="5"/>
  <c r="X813" i="5" s="1"/>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X1019" i="5" s="1"/>
  <c r="V1020" i="5"/>
  <c r="E1020" i="5"/>
  <c r="V1021" i="5"/>
  <c r="E1021" i="5"/>
  <c r="V1022" i="5"/>
  <c r="E1022" i="5"/>
  <c r="X1022" i="5" s="1"/>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X1043" i="5" s="1"/>
  <c r="V1044" i="5"/>
  <c r="E1044" i="5"/>
  <c r="V1045" i="5"/>
  <c r="E1045" i="5"/>
  <c r="V1046" i="5"/>
  <c r="E1046" i="5"/>
  <c r="X1046" i="5" s="1"/>
  <c r="V1047" i="5"/>
  <c r="E1047" i="5"/>
  <c r="X1047" i="5" s="1"/>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X1082" i="5" s="1"/>
  <c r="V1083" i="5"/>
  <c r="E1083" i="5"/>
  <c r="X1083" i="5" s="1"/>
  <c r="V1084" i="5"/>
  <c r="E1084" i="5"/>
  <c r="V1085" i="5"/>
  <c r="E1085" i="5"/>
  <c r="X1085" i="5" s="1"/>
  <c r="V1086" i="5"/>
  <c r="E1086" i="5"/>
  <c r="V1087" i="5"/>
  <c r="E1087" i="5"/>
  <c r="V1088" i="5"/>
  <c r="E1088" i="5"/>
  <c r="V1089" i="5"/>
  <c r="E1089" i="5"/>
  <c r="V1090" i="5"/>
  <c r="E1090" i="5"/>
  <c r="V1091" i="5"/>
  <c r="E1091" i="5"/>
  <c r="X1091" i="5" s="1"/>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V1103" i="5"/>
  <c r="E1103" i="5"/>
  <c r="X1103" i="5" s="1"/>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V1161" i="5"/>
  <c r="E1161" i="5"/>
  <c r="X1161" i="5" s="1"/>
  <c r="V1162" i="5"/>
  <c r="E1162" i="5"/>
  <c r="V1163" i="5"/>
  <c r="E1163" i="5"/>
  <c r="V1164" i="5"/>
  <c r="E1164" i="5"/>
  <c r="V1165" i="5"/>
  <c r="E1165" i="5"/>
  <c r="V1166" i="5"/>
  <c r="E1166" i="5"/>
  <c r="V1167" i="5"/>
  <c r="E1167" i="5"/>
  <c r="V1168" i="5"/>
  <c r="E1168" i="5"/>
  <c r="X1168" i="5" s="1"/>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X1205" i="5" s="1"/>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X1236" i="5" s="1"/>
  <c r="V1237" i="5"/>
  <c r="E1237" i="5"/>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X1936" i="5" s="1"/>
  <c r="V1937" i="5"/>
  <c r="E1937" i="5"/>
  <c r="X1937" i="5" s="1"/>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X1969" i="5" s="1"/>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X2309" i="5" s="1"/>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V2354" i="5"/>
  <c r="E2354" i="5"/>
  <c r="V2355" i="5"/>
  <c r="E2355" i="5"/>
  <c r="X2355" i="5" s="1"/>
  <c r="V2356" i="5"/>
  <c r="E2356" i="5"/>
  <c r="X2356" i="5" s="1"/>
  <c r="V2357" i="5"/>
  <c r="E2357" i="5"/>
  <c r="V2358" i="5"/>
  <c r="E2358" i="5"/>
  <c r="V2359" i="5"/>
  <c r="E2359" i="5"/>
  <c r="V2360" i="5"/>
  <c r="E2360" i="5"/>
  <c r="V2361" i="5"/>
  <c r="E2361" i="5"/>
  <c r="V2362" i="5"/>
  <c r="E2362" i="5"/>
  <c r="V2363" i="5"/>
  <c r="E2363" i="5"/>
  <c r="V2364" i="5"/>
  <c r="E2364" i="5"/>
  <c r="X2364" i="5" s="1"/>
  <c r="V2365" i="5"/>
  <c r="E2365" i="5"/>
  <c r="V2366" i="5"/>
  <c r="E2366" i="5"/>
  <c r="V2367" i="5"/>
  <c r="E2367" i="5"/>
  <c r="V2368" i="5"/>
  <c r="E2368" i="5"/>
  <c r="V2369" i="5"/>
  <c r="E2369" i="5"/>
  <c r="V2370" i="5"/>
  <c r="E2370" i="5"/>
  <c r="V2371" i="5"/>
  <c r="E2371" i="5"/>
  <c r="V2372" i="5"/>
  <c r="E2372" i="5"/>
  <c r="V2373" i="5"/>
  <c r="E2373" i="5"/>
  <c r="X2373" i="5" s="1"/>
  <c r="V2374" i="5"/>
  <c r="E2374" i="5"/>
  <c r="V2375" i="5"/>
  <c r="E2375" i="5"/>
  <c r="X2375" i="5" s="1"/>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V2447" i="5"/>
  <c r="E2447" i="5"/>
  <c r="V2448" i="5"/>
  <c r="E2448" i="5"/>
  <c r="V2449" i="5"/>
  <c r="E2449" i="5"/>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s="1"/>
  <c r="B11" i="6"/>
  <c r="G11" i="6"/>
  <c r="H11" i="6" s="1"/>
  <c r="D11" i="6" s="1"/>
  <c r="B8" i="6"/>
  <c r="G8" i="6"/>
  <c r="H8" i="6" s="1"/>
  <c r="D8" i="6" s="1"/>
  <c r="B7" i="6"/>
  <c r="G7" i="6" s="1"/>
  <c r="H7" i="6" s="1"/>
  <c r="D7" i="6" s="1"/>
  <c r="B6" i="6"/>
  <c r="G6" i="6" s="1"/>
  <c r="H6" i="6" s="1"/>
  <c r="D6" i="6" s="1"/>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R20"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I89" i="5"/>
  <c r="F129" i="5"/>
  <c r="H199" i="5"/>
  <c r="R199" i="5"/>
  <c r="J199" i="5"/>
  <c r="I199" i="5"/>
  <c r="F199" i="5"/>
  <c r="X199" i="5"/>
  <c r="H131" i="5"/>
  <c r="F131" i="5"/>
  <c r="I131" i="5"/>
  <c r="R131" i="5"/>
  <c r="J13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AB26" i="5"/>
  <c r="X39" i="5"/>
  <c r="I46" i="5"/>
  <c r="AB22" i="5"/>
  <c r="R25" i="5"/>
  <c r="H34" i="5"/>
  <c r="F39" i="5"/>
  <c r="I45" i="5"/>
  <c r="R47" i="5"/>
  <c r="H50" i="5"/>
  <c r="F55" i="5"/>
  <c r="R63" i="5"/>
  <c r="H66" i="5"/>
  <c r="R79" i="5"/>
  <c r="H82" i="5"/>
  <c r="R95" i="5"/>
  <c r="H98" i="5"/>
  <c r="AB108" i="5"/>
  <c r="AB124" i="5"/>
  <c r="AB128" i="5"/>
  <c r="AB146" i="5"/>
  <c r="R147" i="5"/>
  <c r="X166" i="5"/>
  <c r="X16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B19" i="6"/>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C37" i="6" s="1"/>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c r="B37" i="6"/>
  <c r="G37" i="6"/>
  <c r="B42" i="6"/>
  <c r="G42" i="6"/>
  <c r="B40" i="6"/>
  <c r="G40" i="6"/>
  <c r="B50" i="6"/>
  <c r="G50" i="6" s="1"/>
  <c r="B25" i="6"/>
  <c r="G25" i="6"/>
  <c r="B35" i="6"/>
  <c r="G35" i="6"/>
  <c r="X6" i="5"/>
  <c r="B39" i="6"/>
  <c r="G39" i="6" s="1"/>
  <c r="F24" i="6"/>
  <c r="F39" i="6" s="1"/>
  <c r="B44" i="6"/>
  <c r="G44" i="6"/>
  <c r="G32" i="6"/>
  <c r="B49" i="6"/>
  <c r="G49" i="6" s="1"/>
  <c r="H49" i="6" s="1"/>
  <c r="D49" i="6" s="1"/>
  <c r="B34" i="6"/>
  <c r="G34" i="6" s="1"/>
  <c r="H34" i="6" s="1"/>
  <c r="B29" i="6"/>
  <c r="G29" i="6" s="1"/>
  <c r="B24" i="6"/>
  <c r="G24" i="6" s="1"/>
  <c r="G19" i="6"/>
  <c r="H19" i="6" s="1"/>
  <c r="F2426" i="5"/>
  <c r="X2426" i="5"/>
  <c r="R2426" i="5"/>
  <c r="J2426" i="5"/>
  <c r="I2426" i="5"/>
  <c r="H2426" i="5"/>
  <c r="D5" i="6"/>
  <c r="C5" i="6"/>
  <c r="F2446" i="5"/>
  <c r="H2446" i="5"/>
  <c r="X2446" i="5"/>
  <c r="J2446" i="5"/>
  <c r="I2446" i="5"/>
  <c r="R2446" i="5"/>
  <c r="G22" i="6"/>
  <c r="H22" i="6" s="1"/>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49" i="4"/>
  <c r="D31" i="4"/>
  <c r="D67" i="4"/>
  <c r="D55" i="4"/>
  <c r="B46" i="6"/>
  <c r="G46" i="6"/>
  <c r="B26" i="6"/>
  <c r="G26" i="6"/>
  <c r="H26" i="6" s="1"/>
  <c r="D26" i="6" s="1"/>
  <c r="G21" i="6"/>
  <c r="H21" i="6"/>
  <c r="B36" i="6"/>
  <c r="G36" i="6"/>
  <c r="G20" i="6"/>
  <c r="B45" i="6"/>
  <c r="G45" i="6" s="1"/>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B51" i="4"/>
  <c r="A35" i="6" s="1"/>
  <c r="B63" i="4"/>
  <c r="A45" i="6" s="1"/>
  <c r="F31" i="6"/>
  <c r="F46" i="6"/>
  <c r="F41" i="6"/>
  <c r="H41" i="6" s="1"/>
  <c r="D41" i="6" s="1"/>
  <c r="F51" i="6"/>
  <c r="H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s="1"/>
  <c r="H27" i="6"/>
  <c r="C27" i="6" s="1"/>
  <c r="F68" i="6"/>
  <c r="F32" i="6"/>
  <c r="F52" i="6"/>
  <c r="H52" i="6"/>
  <c r="F47" i="6"/>
  <c r="H47" i="6" s="1"/>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4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46" i="6"/>
  <c r="D46" i="6" s="1"/>
  <c r="H31" i="6"/>
  <c r="D31" i="6" s="1"/>
  <c r="AB12" i="5"/>
  <c r="AB9" i="5"/>
  <c r="AB10" i="5"/>
  <c r="AB14" i="5"/>
  <c r="AB17" i="5"/>
  <c r="AB16" i="5"/>
  <c r="AB8" i="5"/>
  <c r="G66" i="6" s="1"/>
  <c r="AB13" i="5"/>
  <c r="AB15" i="5"/>
  <c r="AB11" i="5"/>
  <c r="AB7" i="5"/>
  <c r="H32" i="6"/>
  <c r="D32" i="6" s="1"/>
  <c r="X100" i="5"/>
  <c r="D27" i="6"/>
  <c r="D21" i="6"/>
  <c r="C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7" i="6"/>
  <c r="G65" i="6"/>
  <c r="R12" i="5"/>
  <c r="R9" i="5"/>
  <c r="R8" i="5"/>
  <c r="R15" i="5"/>
  <c r="R11" i="5"/>
  <c r="R14" i="5"/>
  <c r="X13" i="5"/>
  <c r="X10" i="5"/>
  <c r="X9" i="5"/>
  <c r="X12" i="5"/>
  <c r="X14" i="5"/>
  <c r="X17" i="5"/>
  <c r="X11" i="5"/>
  <c r="X15" i="5"/>
  <c r="X8" i="5"/>
  <c r="X7" i="5"/>
  <c r="X16" i="5"/>
  <c r="S25" i="5"/>
  <c r="S16" i="5"/>
  <c r="S8" i="5"/>
  <c r="S22" i="5"/>
  <c r="S21" i="5"/>
  <c r="S15" i="5"/>
  <c r="S9" i="5"/>
  <c r="S13" i="5"/>
  <c r="S18" i="5"/>
  <c r="S19" i="5"/>
  <c r="S26" i="5"/>
  <c r="S20" i="5"/>
  <c r="S23" i="5"/>
  <c r="S24" i="5"/>
  <c r="S17" i="5"/>
  <c r="S10" i="5"/>
  <c r="S12" i="5"/>
  <c r="S11" i="5"/>
  <c r="S7" i="5"/>
  <c r="S14" i="5"/>
  <c r="G64" i="6" a="1"/>
  <c r="D4" i="5" l="1"/>
  <c r="G68" i="6"/>
  <c r="H68" i="6" s="1"/>
  <c r="H67" i="6"/>
  <c r="D67" i="6" s="1"/>
  <c r="C52" i="6"/>
  <c r="A24" i="6"/>
  <c r="B32" i="4"/>
  <c r="A19" i="6" s="1"/>
  <c r="B35" i="4"/>
  <c r="A22" i="6" s="1"/>
  <c r="H20" i="6"/>
  <c r="C20" i="6" s="1"/>
  <c r="D47" i="6"/>
  <c r="C47" i="6"/>
  <c r="K68" i="6"/>
  <c r="D22" i="6"/>
  <c r="C22" i="6"/>
  <c r="C32" i="6"/>
  <c r="D52" i="6"/>
  <c r="C17" i="6"/>
  <c r="C42" i="6"/>
  <c r="D51" i="6"/>
  <c r="C51" i="6"/>
  <c r="C67" i="6"/>
  <c r="C16" i="6"/>
  <c r="C41" i="6"/>
  <c r="C46" i="6"/>
  <c r="F36" i="6"/>
  <c r="H36" i="6" s="1"/>
  <c r="D36" i="6" s="1"/>
  <c r="C26" i="6"/>
  <c r="C31" i="6"/>
  <c r="D15" i="6"/>
  <c r="C15" i="6"/>
  <c r="K66" i="6"/>
  <c r="D20" i="6"/>
  <c r="F45" i="6"/>
  <c r="H45" i="6" s="1"/>
  <c r="D45" i="6" s="1"/>
  <c r="F54" i="6"/>
  <c r="F30" i="6"/>
  <c r="H30" i="6" s="1"/>
  <c r="H25" i="6"/>
  <c r="D25" i="6" s="1"/>
  <c r="F66" i="6"/>
  <c r="H66" i="6" s="1"/>
  <c r="F35" i="6"/>
  <c r="H35" i="6" s="1"/>
  <c r="F50" i="6"/>
  <c r="H50" i="6" s="1"/>
  <c r="D50" i="6" s="1"/>
  <c r="F40" i="6"/>
  <c r="H40" i="6" s="1"/>
  <c r="C50" i="6"/>
  <c r="B31" i="4"/>
  <c r="A18" i="6" s="1"/>
  <c r="B87" i="4"/>
  <c r="A62" i="6" s="1"/>
  <c r="B83" i="4"/>
  <c r="A59" i="6" s="1"/>
  <c r="B75" i="4"/>
  <c r="A54" i="6" s="1"/>
  <c r="B61" i="4"/>
  <c r="A43" i="6" s="1"/>
  <c r="B49" i="4"/>
  <c r="A33" i="6" s="1"/>
  <c r="B85" i="4"/>
  <c r="A60" i="6" s="1"/>
  <c r="B43" i="4"/>
  <c r="A28" i="6" s="1"/>
  <c r="B81" i="4"/>
  <c r="A58" i="6" s="1"/>
  <c r="B89" i="4"/>
  <c r="A63" i="6" s="1"/>
  <c r="B67" i="4"/>
  <c r="A48" i="6" s="1"/>
  <c r="B77" i="4"/>
  <c r="A55" i="6" s="1"/>
  <c r="B37" i="4"/>
  <c r="A23" i="6" s="1"/>
  <c r="B55" i="4"/>
  <c r="A38" i="6" s="1"/>
  <c r="B79" i="4"/>
  <c r="A57" i="6" s="1"/>
  <c r="D14" i="6"/>
  <c r="K65" i="6"/>
  <c r="D19" i="6"/>
  <c r="C19" i="6"/>
  <c r="H39" i="6"/>
  <c r="D39" i="6" s="1"/>
  <c r="D34" i="6"/>
  <c r="C34" i="6"/>
  <c r="C39" i="6"/>
  <c r="F29" i="6"/>
  <c r="H29" i="6" s="1"/>
  <c r="H54" i="6"/>
  <c r="D54" i="6" s="1"/>
  <c r="H24" i="6"/>
  <c r="F65" i="6"/>
  <c r="F44" i="6"/>
  <c r="H44" i="6" s="1"/>
  <c r="D44" i="6" s="1"/>
  <c r="C49" i="6"/>
  <c r="C44" i="6"/>
  <c r="C14" i="6"/>
  <c r="C12" i="6"/>
  <c r="C9" i="6"/>
  <c r="C11" i="6"/>
  <c r="C8" i="6"/>
  <c r="C10" i="6"/>
  <c r="C7" i="6"/>
  <c r="C6" i="6"/>
  <c r="G55" i="4"/>
  <c r="C4" i="6"/>
  <c r="D4" i="6"/>
  <c r="G31" i="4"/>
  <c r="G64" i="6"/>
  <c r="C69" i="6"/>
  <c r="B62" i="4"/>
  <c r="A44" i="6" s="1"/>
  <c r="B69" i="4"/>
  <c r="A50" i="6" s="1"/>
  <c r="G43" i="4"/>
  <c r="D43" i="4"/>
  <c r="G37" i="4"/>
  <c r="B56" i="4"/>
  <c r="A39" i="6" s="1"/>
  <c r="B68" i="4"/>
  <c r="A49" i="6" s="1"/>
  <c r="G49" i="4"/>
  <c r="G69" i="6" a="1"/>
  <c r="G69" i="6" s="1"/>
  <c r="H69" i="6" s="1"/>
  <c r="G74" i="4"/>
  <c r="G61" i="4"/>
  <c r="B34" i="4"/>
  <c r="A21" i="6" s="1"/>
  <c r="T14" i="5"/>
  <c r="T24" i="5"/>
  <c r="T13" i="5"/>
  <c r="T16" i="5"/>
  <c r="T25" i="5"/>
  <c r="T20" i="5"/>
  <c r="T7" i="5"/>
  <c r="T11" i="5"/>
  <c r="T12" i="5"/>
  <c r="T26" i="5"/>
  <c r="T21" i="5"/>
  <c r="T10" i="5"/>
  <c r="T19" i="5"/>
  <c r="T22" i="5"/>
  <c r="T23" i="5"/>
  <c r="T15" i="5"/>
  <c r="T17" i="5"/>
  <c r="T18" i="5"/>
  <c r="T8" i="5"/>
  <c r="T9" i="5"/>
  <c r="D68" i="6" l="1"/>
  <c r="C68" i="6"/>
  <c r="C45" i="6"/>
  <c r="C25" i="6"/>
  <c r="C36" i="6"/>
  <c r="D35" i="6"/>
  <c r="C35" i="6"/>
  <c r="C66" i="6"/>
  <c r="D66" i="6"/>
  <c r="C30" i="6"/>
  <c r="D30" i="6"/>
  <c r="D40" i="6"/>
  <c r="C40" i="6"/>
  <c r="F57" i="6"/>
  <c r="H57" i="6" s="1"/>
  <c r="F62" i="6"/>
  <c r="H62" i="6" s="1"/>
  <c r="F58" i="6"/>
  <c r="H58" i="6" s="1"/>
  <c r="F63" i="6"/>
  <c r="H63" i="6" s="1"/>
  <c r="F60" i="6"/>
  <c r="H60" i="6" s="1"/>
  <c r="F55" i="6"/>
  <c r="F59" i="6"/>
  <c r="H59" i="6" s="1"/>
  <c r="B2" i="6"/>
  <c r="C2" i="6"/>
  <c r="H65" i="6"/>
  <c r="C54" i="6"/>
  <c r="D29" i="6"/>
  <c r="C29" i="6"/>
  <c r="D24" i="6"/>
  <c r="C24" i="6"/>
  <c r="B64" i="6"/>
  <c r="H64" i="6"/>
  <c r="D62" i="6" l="1"/>
  <c r="C62" i="6"/>
  <c r="D59" i="6"/>
  <c r="C59" i="6"/>
  <c r="D57" i="6"/>
  <c r="C57" i="6"/>
  <c r="F56" i="6"/>
  <c r="H56" i="6" s="1"/>
  <c r="H55" i="6"/>
  <c r="D60" i="6"/>
  <c r="C60" i="6"/>
  <c r="C63" i="6"/>
  <c r="D63" i="6"/>
  <c r="D58" i="6"/>
  <c r="C58" i="6"/>
  <c r="D65" i="6"/>
  <c r="C65" i="6"/>
  <c r="H70" i="6"/>
  <c r="D2" i="6" s="1"/>
  <c r="C64" i="6"/>
  <c r="D64" i="6"/>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<sst xmlns="http://schemas.openxmlformats.org/spreadsheetml/2006/main" count="22482" uniqueCount="15810">
  <si>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</si>
  <si>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</si>
  <si>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</si>
  <si>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</si>
  <si>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</si>
  <si>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</si>
  <si>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</si>
  <si>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</si>
  <si>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</si>
  <si>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</si>
  <si>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</si>
  <si>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</si>
  <si>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</si>
  <si>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</si>
  <si>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</si>
  <si>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</si>
  <si>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</si>
  <si>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</si>
  <si>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</si>
  <si>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</si>
  <si>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</si>
  <si>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</si>
  <si>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</si>
  <si>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</si>
  <si>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</si>
  <si>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</si>
  <si>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</si>
  <si>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</si>
  <si>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</si>
  <si>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</si>
  <si>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</si>
  <si>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</si>
  <si>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</si>
  <si>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</si>
  <si>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</si>
  <si>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</si>
  <si>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</si>
  <si>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</si>
  <si>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</si>
  <si>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</si>
  <si>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</si>
  <si>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</si>
  <si>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</si>
  <si>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</si>
  <si>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</si>
  <si>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</si>
  <si>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</si>
  <si>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</si>
  <si>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</si>
  <si>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</si>
  <si>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</si>
  <si>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</si>
  <si>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</si>
  <si>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</si>
  <si>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</si>
  <si>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</si>
  <si>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</si>
  <si>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</si>
  <si>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</si>
  <si>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</si>
  <si>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</si>
  <si>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</si>
  <si>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</si>
  <si>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</si>
  <si>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</si>
  <si>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</si>
  <si>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</si>
  <si>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</si>
  <si>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</si>
  <si>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</si>
  <si>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</si>
  <si>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</si>
  <si>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</si>
  <si>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</si>
  <si>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</si>
  <si>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</si>
  <si>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</si>
  <si>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</si>
  <si>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</si>
  <si>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</si>
  <si>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</si>
  <si>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</si>
  <si>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</si>
  <si>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</si>
  <si>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</si>
  <si>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</si>
  <si>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</si>
  <si>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</si>
  <si>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</si>
  <si>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</si>
  <si>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</si>
  <si>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</si>
  <si>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</si>
  <si>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</si>
  <si>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</si>
  <si>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</si>
  <si>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</si>
  <si>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</si>
  <si>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</si>
  <si>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</si>
  <si>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</si>
  <si>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</si>
  <si>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</si>
  <si>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</si>
  <si>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</si>
  <si>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</si>
  <si>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</si>
  <si>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</si>
  <si>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</si>
  <si>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</si>
  <si>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</si>
  <si>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</si>
  <si>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</si>
  <si>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</si>
  <si>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</si>
  <si>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</si>
  <si>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</si>
  <si>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</si>
  <si>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</si>
  <si>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</si>
  <si>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</si>
  <si>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</si>
  <si>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</si>
  <si>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</si>
  <si>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</si>
  <si>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</si>
  <si>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</si>
  <si>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</si>
  <si>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</si>
  <si>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</si>
  <si>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</si>
  <si>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</si>
  <si>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</si>
  <si>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</si>
  <si>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</si>
  <si>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</si>
  <si>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</si>
  <si>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</si>
  <si>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</si>
  <si>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</si>
  <si>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</si>
  <si>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</si>
  <si>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</si>
  <si>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</si>
  <si>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</si>
  <si>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</si>
  <si>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</si>
  <si>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</si>
  <si>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</si>
  <si>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</si>
  <si>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</si>
  <si>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</si>
  <si>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</si>
  <si>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</si>
  <si>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</si>
  <si>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</si>
  <si>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</si>
  <si>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</si>
  <si>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</si>
  <si>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</si>
  <si>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</si>
  <si>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</si>
  <si>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</si>
  <si>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</si>
  <si>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</si>
  <si>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</si>
  <si>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</si>
  <si>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</si>
  <si>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</si>
  <si>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</si>
  <si>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</si>
  <si>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</si>
  <si>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</si>
  <si>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</si>
  <si>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</si>
  <si>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</si>
  <si>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</si>
  <si>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</si>
  <si>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</si>
  <si>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</si>
  <si>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</si>
  <si>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</si>
  <si>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</si>
  <si>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</si>
  <si>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</si>
  <si>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</si>
  <si>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</si>
  <si>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</si>
  <si>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</si>
  <si>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</si>
  <si>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</si>
  <si>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</si>
  <si>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</si>
  <si>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</si>
  <si>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</si>
  <si>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</si>
  <si>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</si>
  <si>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</si>
  <si>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</si>
  <si>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</si>
  <si>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</si>
  <si>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</si>
  <si>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</si>
  <si>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</si>
  <si>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</si>
  <si>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</si>
  <si>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</si>
  <si>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</si>
  <si>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</si>
  <si>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</si>
  <si>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</si>
  <si>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</si>
  <si>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</si>
  <si>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</si>
  <si>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</si>
  <si>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</si>
  <si>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</si>
  <si>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</si>
  <si>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</si>
  <si>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</si>
  <si>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</si>
  <si>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</si>
  <si>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</si>
  <si>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</si>
  <si>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</si>
  <si>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</si>
  <si>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</si>
  <si>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</si>
  <si>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</si>
  <si>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</si>
  <si>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</si>
  <si>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</si>
  <si>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</si>
  <si>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</si>
  <si>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</si>
  <si>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</si>
  <si>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</si>
  <si>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</si>
  <si>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</si>
  <si>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</si>
  <si>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</si>
  <si>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</si>
  <si>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</si>
  <si>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</si>
  <si>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</si>
  <si>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</si>
  <si>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</si>
  <si>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</si>
  <si>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</si>
  <si>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</si>
  <si>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</si>
  <si>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</si>
  <si>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</si>
  <si>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</si>
  <si>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</si>
  <si>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</si>
  <si>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</si>
  <si>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</si>
  <si>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</si>
  <si>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</si>
  <si>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</si>
  <si>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</si>
  <si>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</si>
  <si>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</si>
  <si>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</si>
  <si>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</si>
  <si>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</si>
  <si>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</si>
  <si>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</si>
  <si>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</si>
  <si>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</si>
  <si>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</si>
  <si>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</si>
  <si>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</si>
  <si>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</si>
  <si>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</si>
  <si>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</si>
  <si>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</si>
  <si>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</si>
  <si>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</si>
  <si>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</si>
  <si>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</si>
  <si>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</si>
  <si>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</si>
  <si>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</si>
  <si>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</si>
  <si>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</si>
  <si>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</si>
  <si>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</si>
  <si>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</si>
  <si>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</si>
  <si>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</si>
  <si>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</si>
  <si>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</si>
  <si>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</si>
  <si>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</si>
  <si>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</si>
  <si>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</si>
  <si>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</si>
  <si>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</si>
  <si>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</si>
  <si>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</si>
  <si>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</si>
  <si>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</si>
  <si>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</si>
  <si>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</si>
  <si>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</si>
  <si>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</si>
  <si>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</si>
  <si>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</si>
  <si>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</si>
  <si>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</si>
  <si>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</si>
  <si>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</si>
  <si>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</si>
  <si>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</si>
  <si>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</si>
  <si>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</si>
  <si>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</si>
  <si>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</si>
  <si>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</si>
  <si>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</si>
  <si>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</si>
  <si>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</si>
  <si>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</si>
  <si>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</si>
  <si>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</si>
  <si>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</si>
  <si>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</si>
  <si>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</si>
  <si>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</si>
  <si>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</si>
  <si>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</si>
  <si>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</si>
  <si>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</si>
  <si>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</si>
  <si>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</si>
  <si>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</si>
  <si>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</si>
  <si>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</si>
  <si>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</si>
  <si>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</si>
  <si>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</si>
  <si>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</si>
  <si>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</si>
  <si>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</si>
  <si>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</si>
  <si>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</si>
  <si>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</si>
  <si>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</si>
  <si>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</si>
  <si>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</si>
  <si>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</si>
  <si>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</si>
  <si>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</si>
  <si>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</si>
  <si>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</si>
  <si>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</si>
  <si>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</si>
  <si>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</si>
  <si>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</si>
  <si>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</si>
  <si>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</si>
  <si>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</si>
  <si>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</si>
  <si>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</si>
  <si>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</si>
  <si>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</si>
  <si>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</si>
  <si>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</si>
  <si>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</si>
  <si>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</si>
  <si>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</si>
  <si>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</si>
  <si>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</si>
  <si>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</si>
  <si>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</si>
  <si>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</si>
  <si>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</si>
  <si>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</si>
  <si>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</si>
  <si>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</si>
  <si>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</si>
  <si>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</si>
  <si>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</si>
  <si>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</si>
  <si>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</si>
  <si>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</si>
  <si>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</si>
  <si>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</si>
  <si>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</si>
  <si>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</si>
  <si>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</si>
  <si>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</si>
  <si>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</si>
  <si>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</si>
  <si>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</si>
  <si>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</si>
  <si>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</si>
  <si>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</si>
  <si>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</si>
  <si>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</si>
  <si>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</si>
  <si>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</si>
  <si>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</si>
  <si>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</si>
  <si>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</si>
  <si>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</si>
  <si>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</si>
  <si>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</si>
  <si>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</si>
  <si>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</si>
  <si>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</si>
  <si>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</si>
  <si>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</si>
  <si>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</si>
  <si>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</si>
  <si>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</si>
  <si>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</si>
  <si>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</si>
  <si>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</si>
  <si>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</si>
  <si>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</si>
  <si>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</si>
  <si>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</si>
  <si>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</si>
  <si>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</si>
  <si>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</si>
  <si>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</si>
  <si>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</si>
  <si>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</si>
  <si>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</si>
  <si>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</si>
  <si>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</si>
  <si>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</si>
  <si>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</si>
  <si>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</si>
  <si>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</si>
  <si>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</si>
  <si>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</si>
  <si>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</si>
  <si>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</si>
  <si>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</si>
  <si>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</si>
  <si>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</si>
  <si>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</si>
  <si>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</si>
  <si>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</si>
  <si>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</si>
  <si>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</si>
  <si>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</si>
  <si>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</si>
  <si>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</si>
  <si>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</si>
  <si>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</si>
  <si>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</si>
  <si>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</si>
  <si>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</si>
  <si>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</si>
  <si>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</si>
  <si>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</si>
  <si>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</si>
  <si>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</si>
  <si>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</si>
  <si>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</si>
  <si>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</si>
  <si>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</si>
  <si>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</si>
  <si>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</si>
  <si>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</si>
  <si>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</si>
  <si>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</si>
  <si>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</si>
  <si>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</si>
  <si>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</si>
  <si>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</si>
  <si>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</si>
  <si>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</si>
  <si>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</si>
  <si>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</si>
  <si>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</si>
  <si>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</si>
  <si>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</si>
  <si>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</si>
  <si>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</si>
  <si>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</si>
  <si>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</si>
  <si>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</si>
  <si>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</si>
  <si>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</si>
  <si>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</si>
  <si>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</si>
  <si>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</si>
  <si>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</si>
  <si>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</si>
  <si>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</si>
  <si>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</si>
  <si>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</si>
  <si>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</si>
  <si>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</si>
  <si>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</si>
  <si>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</si>
  <si>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</si>
  <si>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</si>
  <si>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</si>
  <si>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</si>
  <si>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</si>
  <si>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</si>
  <si>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</si>
  <si>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</si>
  <si>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</si>
  <si>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</si>
  <si>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</si>
  <si>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</si>
  <si>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</si>
  <si>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</si>
  <si>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</si>
  <si>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</si>
  <si>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</si>
  <si>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</si>
  <si>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</si>
  <si>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</si>
  <si>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</si>
  <si>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</si>
  <si>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</si>
  <si>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</si>
  <si>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</si>
  <si>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</si>
  <si>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</si>
  <si>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</si>
  <si>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</si>
  <si>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</si>
  <si>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</si>
  <si>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</si>
  <si>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</si>
  <si>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</si>
  <si>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</si>
  <si>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</si>
  <si>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</si>
  <si>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</si>
  <si>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</si>
  <si>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</si>
  <si>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</si>
  <si>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</si>
  <si>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</si>
  <si>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</si>
  <si>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</si>
  <si>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</si>
  <si>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</si>
  <si>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</si>
  <si>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</si>
  <si>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</si>
  <si>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</si>
  <si>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</si>
  <si>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</si>
  <si>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</si>
  <si>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</si>
  <si>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</si>
  <si>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</si>
  <si>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</si>
  <si>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</si>
  <si>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</si>
  <si>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</si>
  <si>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</si>
  <si>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</si>
  <si>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</si>
  <si>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</si>
  <si>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</si>
  <si>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</si>
  <si>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</si>
  <si>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</si>
  <si>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</si>
  <si>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</si>
  <si>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</si>
  <si>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</si>
  <si>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</si>
  <si>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</si>
  <si>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</si>
  <si>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</si>
  <si>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</si>
  <si>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</si>
  <si>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</si>
  <si>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</si>
  <si>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</si>
  <si>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</si>
  <si>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</si>
  <si>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</si>
  <si>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</si>
  <si>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</si>
  <si>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</si>
  <si>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</si>
  <si>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</si>
  <si>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</si>
  <si>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</si>
  <si>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</si>
  <si>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</si>
  <si>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</si>
  <si>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</si>
  <si>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</si>
  <si>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</si>
  <si>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</si>
  <si>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</si>
  <si>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</si>
  <si>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</si>
  <si>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</si>
  <si>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</si>
  <si>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</si>
  <si>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</si>
  <si>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</si>
  <si>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</si>
  <si>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</si>
  <si>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</si>
  <si>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</si>
  <si>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</si>
  <si>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</si>
  <si>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</si>
  <si>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</si>
  <si>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</si>
  <si>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</si>
  <si>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</si>
  <si>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</si>
  <si>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</si>
  <si>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</si>
  <si>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</si>
  <si>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</si>
  <si>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</si>
  <si>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</si>
  <si>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</si>
  <si>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</si>
  <si>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</si>
  <si>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</si>
  <si>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</si>
  <si>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</si>
  <si>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</si>
  <si>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</si>
  <si>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</si>
  <si>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</si>
  <si>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</si>
  <si>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</si>
  <si>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</si>
  <si>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</si>
  <si>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</si>
  <si>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</si>
  <si>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</si>
  <si>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</si>
  <si>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</si>
  <si>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</si>
  <si>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</si>
  <si>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</si>
  <si>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</si>
  <si>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</si>
  <si>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</si>
  <si>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</si>
  <si>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</si>
  <si>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</si>
  <si>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</si>
  <si>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</si>
  <si>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</si>
  <si>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</si>
  <si>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</si>
  <si>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</si>
  <si>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</si>
  <si>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</si>
  <si>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</si>
  <si>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</si>
  <si>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</si>
  <si>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</si>
  <si>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</si>
  <si>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</si>
  <si>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</si>
  <si>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</si>
  <si>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</si>
  <si>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</si>
  <si>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</si>
  <si>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</si>
  <si>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</si>
  <si>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</si>
  <si>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</si>
  <si>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</si>
  <si>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</si>
  <si>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</si>
  <si>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</si>
  <si>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</si>
  <si>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</si>
  <si>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</si>
  <si>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</si>
  <si>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</si>
  <si>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</si>
  <si>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</si>
  <si>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</si>
  <si>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</si>
  <si>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</si>
  <si>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</si>
  <si>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</si>
  <si>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</si>
  <si>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</si>
  <si>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</si>
  <si>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</si>
  <si>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</si>
  <si>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</si>
  <si>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</si>
  <si>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</si>
  <si>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</si>
  <si>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</si>
  <si>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</si>
  <si>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</si>
  <si>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</si>
  <si>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</si>
  <si>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</si>
  <si>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</si>
  <si>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</si>
  <si>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</si>
  <si>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</si>
  <si>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</si>
  <si>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</si>
  <si>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</si>
  <si>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</si>
  <si>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</si>
  <si>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</si>
  <si>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</si>
  <si>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</si>
  <si>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</si>
  <si>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</si>
  <si>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</si>
  <si>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</si>
  <si>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</si>
  <si>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</si>
  <si>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</si>
  <si>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</si>
  <si>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</si>
  <si>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</si>
  <si>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</si>
  <si>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</si>
  <si>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</si>
  <si>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</si>
  <si>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</si>
  <si>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</si>
  <si>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</si>
  <si>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</si>
  <si>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</si>
  <si>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</si>
  <si>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</si>
  <si>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</si>
  <si>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</si>
  <si>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</si>
  <si>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</si>
  <si>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</si>
  <si>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</si>
  <si>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</si>
  <si>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</si>
  <si>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</si>
  <si>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</si>
  <si>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</si>
  <si>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</si>
  <si>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</si>
  <si>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</si>
  <si>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</si>
  <si>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</si>
  <si>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</si>
  <si>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</si>
  <si>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</si>
  <si>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</si>
  <si>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</si>
  <si>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</si>
  <si>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</si>
  <si>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</si>
  <si>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</si>
  <si>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</si>
  <si>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</si>
  <si>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</si>
  <si>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</si>
  <si>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</si>
  <si>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</si>
  <si>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</si>
  <si>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</si>
  <si>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</si>
  <si>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</si>
  <si>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</si>
  <si>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</si>
  <si>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</si>
  <si>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</si>
  <si>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</si>
  <si>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</si>
  <si>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</si>
  <si>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</si>
  <si>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</si>
  <si>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</si>
  <si>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</si>
  <si>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</si>
  <si>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</si>
  <si>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</si>
  <si>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</si>
  <si>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</si>
  <si>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</si>
  <si>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</si>
  <si>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</si>
  <si>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</si>
  <si>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</si>
  <si>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</si>
  <si>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</si>
  <si>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</si>
  <si>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</si>
  <si>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</si>
  <si>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</si>
  <si>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</si>
  <si>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</si>
  <si>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</si>
  <si>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</si>
  <si>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</si>
  <si>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</si>
  <si>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</si>
  <si>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</si>
  <si>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</si>
  <si>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</si>
  <si>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</si>
  <si>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</si>
  <si>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</si>
  <si>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</si>
  <si>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</si>
  <si>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</si>
  <si>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</si>
  <si>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</si>
  <si>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</si>
  <si>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</si>
  <si>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</si>
  <si>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</si>
  <si>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</si>
  <si>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</si>
  <si>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</si>
  <si>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</si>
  <si>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</si>
  <si>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</si>
  <si>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</si>
  <si>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</si>
  <si>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</si>
  <si>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</si>
  <si>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</si>
  <si>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</si>
  <si>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</si>
  <si>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</si>
  <si>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</si>
  <si>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</si>
  <si>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</si>
  <si>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</si>
  <si>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</si>
  <si>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</si>
  <si>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</si>
  <si>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</si>
  <si>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</si>
  <si>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</si>
  <si>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</si>
  <si>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</si>
  <si>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</si>
  <si>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</si>
  <si>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</si>
  <si>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</si>
  <si>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</si>
  <si>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</si>
  <si>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</si>
  <si>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</si>
  <si>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</si>
  <si>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</si>
  <si>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</si>
  <si>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</si>
  <si>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</si>
  <si>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</si>
  <si>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</si>
  <si>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</si>
  <si>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</si>
  <si>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</si>
  <si>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</si>
  <si>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</si>
  <si>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</si>
  <si>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</si>
  <si>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</si>
  <si>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</si>
  <si>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</si>
  <si>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</si>
  <si>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</si>
  <si>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</si>
  <si>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</si>
  <si>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</si>
  <si>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</si>
  <si>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</si>
  <si>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</si>
  <si>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</si>
  <si>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</si>
  <si>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</si>
  <si>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</si>
  <si>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</si>
  <si>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</si>
  <si>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</si>
  <si>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</si>
  <si>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</si>
  <si>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</si>
  <si>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</si>
  <si>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</si>
  <si>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</si>
  <si>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</si>
  <si>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</si>
  <si>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</si>
  <si>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</si>
  <si>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</si>
  <si>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</si>
  <si>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</si>
  <si>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</si>
  <si>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</si>
  <si>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</si>
  <si>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</si>
  <si>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</si>
  <si>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</si>
  <si>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</si>
  <si>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</si>
  <si>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</si>
  <si>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</si>
  <si>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</si>
  <si>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</si>
  <si>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</si>
  <si>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</si>
  <si>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</si>
  <si>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</si>
  <si>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</si>
  <si>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</si>
  <si>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</si>
  <si>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</si>
  <si>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</si>
  <si>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</si>
  <si>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</si>
  <si>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</si>
  <si>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</si>
  <si>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</si>
  <si>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</si>
  <si>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</si>
  <si>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</si>
  <si>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</si>
  <si>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</si>
  <si>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</si>
  <si>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</si>
  <si>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</si>
  <si>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</si>
  <si>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</si>
  <si>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</si>
  <si>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</si>
  <si>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</si>
  <si>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</si>
  <si>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</si>
  <si>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</si>
  <si>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</si>
  <si>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</si>
  <si>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</si>
  <si>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</si>
  <si>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</si>
  <si>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</si>
  <si>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</si>
  <si>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</si>
  <si>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</si>
  <si>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</si>
  <si>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</si>
  <si>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</si>
  <si>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</si>
  <si>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</si>
  <si>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</si>
  <si>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</si>
  <si>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</si>
  <si>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</si>
  <si>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</si>
  <si>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</si>
  <si>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</si>
  <si>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</si>
  <si>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</si>
  <si>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</si>
  <si>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</si>
  <si>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</si>
  <si>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</si>
  <si>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</si>
  <si>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</si>
  <si>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</si>
  <si>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</si>
  <si>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</si>
  <si>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</si>
  <si>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</si>
  <si>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</si>
  <si>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</si>
  <si>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</si>
  <si>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</si>
  <si>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</si>
  <si>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</si>
  <si>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</si>
  <si>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</si>
  <si>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</si>
  <si>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</si>
  <si>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</si>
  <si>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</si>
  <si>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</si>
  <si>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</si>
  <si>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</si>
  <si>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</si>
  <si>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</si>
  <si>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</si>
  <si>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</si>
  <si>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</si>
  <si>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</si>
  <si>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</si>
  <si>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</si>
  <si>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</si>
  <si>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</si>
  <si>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</si>
  <si>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</si>
  <si>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</si>
  <si>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</si>
  <si>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</si>
  <si>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</si>
  <si>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</si>
  <si>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</si>
  <si>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</si>
  <si>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</si>
  <si>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</si>
  <si>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</si>
  <si>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</si>
  <si>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</si>
  <si>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</si>
  <si>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</si>
  <si>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</si>
  <si>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</si>
  <si>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</si>
  <si>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</si>
  <si>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</si>
  <si>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</si>
  <si>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</si>
  <si>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</si>
  <si>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</si>
  <si>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</si>
  <si>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</si>
  <si>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</si>
  <si>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</si>
  <si>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</si>
  <si>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</si>
  <si>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</si>
  <si>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</si>
  <si>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</si>
  <si>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</si>
  <si>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</si>
  <si>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</si>
  <si>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</si>
  <si>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</si>
  <si>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</si>
  <si>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</si>
  <si>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</si>
  <si>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</si>
  <si>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</si>
  <si>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</si>
  <si>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</si>
  <si>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</si>
  <si>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</si>
  <si>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</si>
  <si>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</si>
  <si>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</si>
  <si>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</si>
  <si>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</si>
  <si>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</si>
  <si>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</si>
  <si>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</si>
  <si>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</si>
  <si>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</si>
  <si>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</si>
  <si>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</si>
  <si>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</si>
  <si>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</si>
  <si>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</si>
  <si>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</si>
  <si>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</si>
  <si>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</si>
  <si>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</si>
  <si>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</si>
  <si>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</si>
  <si>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</si>
  <si>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</si>
  <si>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</si>
  <si>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</si>
  <si>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</si>
  <si>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</si>
  <si>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</si>
  <si>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</si>
  <si>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</si>
  <si>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</si>
  <si>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</si>
  <si>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</si>
  <si>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</si>
  <si>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</si>
  <si>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</si>
  <si>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</si>
  <si>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</si>
  <si>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</si>
  <si>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</si>
  <si>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</si>
  <si>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</si>
  <si>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</si>
  <si>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</si>
  <si>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</si>
  <si>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</si>
  <si>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</si>
  <si>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</si>
  <si>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</si>
  <si>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</si>
  <si>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</si>
  <si>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</si>
  <si>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</si>
  <si>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</si>
  <si>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</si>
  <si>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</si>
  <si>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</si>
  <si>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</si>
  <si>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</si>
  <si>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</si>
  <si>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</si>
  <si>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</si>
  <si>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</si>
  <si>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</si>
  <si>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</si>
  <si>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</si>
  <si>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</si>
  <si>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</si>
  <si>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</si>
  <si>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</si>
  <si>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</si>
  <si>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</si>
  <si>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</si>
  <si>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</si>
  <si>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</si>
  <si>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</si>
  <si>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</si>
  <si>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</si>
  <si>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</si>
  <si>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</si>
  <si>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</si>
  <si>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</si>
  <si>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</si>
  <si>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</si>
  <si>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</si>
  <si>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</si>
  <si>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</si>
  <si>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</si>
  <si>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</si>
  <si>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</si>
  <si>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</si>
  <si>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</si>
  <si>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</si>
  <si>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</si>
  <si>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</si>
  <si>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</si>
  <si>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</si>
  <si>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</si>
  <si>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</si>
  <si>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</si>
  <si>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</si>
  <si>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</si>
  <si>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</si>
  <si>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</si>
  <si>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</si>
  <si>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</si>
  <si>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</si>
  <si>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</si>
  <si>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</si>
  <si>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</si>
  <si>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</si>
  <si>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</si>
  <si>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</si>
  <si>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</si>
  <si>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</si>
  <si>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</si>
  <si>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</si>
  <si>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</si>
  <si>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</si>
  <si>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</si>
  <si>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</si>
  <si>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</si>
  <si>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</si>
  <si>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</si>
  <si>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</si>
  <si>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</si>
  <si>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</si>
  <si>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</si>
  <si>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</si>
  <si>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</si>
  <si>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</si>
  <si>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</si>
  <si>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</si>
  <si>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</si>
  <si>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</si>
  <si>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</si>
  <si>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</si>
  <si>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</si>
  <si>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</si>
  <si>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</si>
  <si>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</si>
  <si>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</si>
  <si>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</si>
  <si>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</si>
  <si>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</si>
  <si>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</si>
  <si>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</si>
  <si>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</si>
  <si>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</si>
  <si>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</si>
  <si>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</si>
  <si>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</si>
  <si>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</si>
  <si>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</si>
  <si>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</si>
  <si>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</si>
  <si>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</si>
  <si>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</si>
  <si>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</si>
  <si>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</si>
  <si>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</si>
  <si>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</si>
  <si>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</si>
  <si>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</si>
  <si>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</si>
  <si>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</si>
  <si>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</si>
  <si>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</si>
  <si>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</si>
  <si>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</si>
  <si>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</si>
  <si>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</si>
  <si>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</si>
  <si>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</si>
  <si>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</si>
  <si>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</si>
  <si>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</si>
  <si>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</si>
  <si>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</si>
  <si>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</si>
  <si>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</si>
  <si>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</si>
  <si>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</si>
  <si>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</si>
  <si>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</si>
  <si>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</si>
  <si>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</si>
  <si>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</si>
  <si>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</si>
  <si>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</si>
  <si>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</si>
  <si>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</si>
  <si>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</si>
  <si>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</si>
  <si>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</si>
  <si>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</si>
  <si>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</si>
  <si>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</si>
  <si>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</si>
  <si>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</si>
  <si>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</si>
  <si>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</si>
  <si>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</si>
  <si>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</si>
  <si>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</si>
  <si>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</si>
  <si>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</si>
  <si>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</si>
  <si>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</si>
  <si>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</si>
  <si>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</si>
  <si>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</si>
  <si>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</si>
  <si>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</si>
  <si>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</si>
  <si>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</si>
  <si>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</si>
  <si>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</si>
  <si>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</si>
  <si>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</si>
  <si>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</si>
  <si>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</si>
  <si>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</si>
  <si>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</si>
  <si>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</si>
  <si>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</si>
  <si>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</si>
  <si>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</si>
  <si>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</si>
  <si>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</si>
  <si>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</si>
  <si>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</si>
  <si>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</si>
  <si>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</si>
  <si>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</si>
  <si>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</si>
  <si>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</si>
  <si>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</si>
  <si>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</si>
  <si>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</si>
  <si>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</si>
  <si>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</si>
  <si>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</si>
  <si>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</si>
  <si>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</si>
  <si>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</si>
  <si>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</si>
  <si>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</si>
  <si>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</si>
  <si>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</si>
  <si>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</si>
  <si>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</si>
  <si>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</si>
  <si>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</si>
  <si>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</si>
  <si>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</si>
  <si>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</si>
  <si>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</si>
  <si>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</si>
  <si>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</si>
  <si>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</si>
  <si>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</si>
  <si>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</si>
  <si>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</si>
  <si>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</si>
  <si>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</si>
  <si>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</si>
  <si>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</si>
  <si>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</si>
  <si>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</si>
  <si>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</si>
  <si>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</si>
  <si>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</si>
  <si>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</si>
  <si>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</si>
  <si>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</si>
  <si>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</si>
  <si>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</si>
  <si>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</si>
  <si>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</si>
  <si>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</si>
  <si>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</si>
  <si>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</si>
  <si>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</si>
  <si>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</si>
  <si>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</si>
  <si>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</si>
  <si>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</si>
  <si>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</si>
  <si>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</si>
  <si>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</si>
  <si>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</si>
  <si>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</si>
  <si>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</si>
  <si>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</si>
  <si>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</si>
  <si>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</si>
  <si>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</si>
  <si>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</si>
  <si>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</si>
  <si>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</si>
  <si>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</si>
  <si>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</si>
  <si>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</si>
  <si>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</si>
  <si>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</si>
  <si>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</si>
  <si>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</si>
  <si>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</si>
  <si>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</si>
  <si>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</si>
  <si>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</si>
  <si>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</si>
  <si>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</si>
  <si>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</si>
  <si>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</si>
  <si>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</si>
  <si>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</si>
  <si>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</si>
  <si>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</si>
  <si>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</si>
  <si>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</si>
  <si>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</si>
  <si>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</si>
  <si>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</si>
  <si>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</si>
  <si>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</si>
  <si>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</si>
  <si>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</si>
  <si>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</si>
  <si>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</si>
  <si>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</si>
  <si>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</si>
  <si>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</si>
  <si>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</si>
  <si>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</si>
  <si>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</si>
  <si>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</si>
  <si>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</si>
  <si>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</si>
  <si>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</si>
  <si>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</si>
  <si>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</si>
  <si>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</si>
  <si>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</si>
  <si>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</si>
  <si>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</si>
  <si>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</si>
  <si>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</si>
  <si>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</si>
  <si>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</si>
  <si>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</si>
  <si>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</si>
  <si>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</si>
  <si>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</si>
  <si>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</si>
  <si>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</si>
  <si>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</si>
  <si>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</si>
  <si>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</si>
  <si>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</si>
  <si>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</si>
  <si>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</si>
  <si>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</si>
  <si>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</si>
  <si>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</si>
  <si>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</si>
  <si>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</si>
  <si>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</si>
  <si>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</si>
  <si>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</si>
  <si>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</si>
  <si>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</si>
  <si>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</si>
  <si>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</si>
  <si>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</si>
  <si>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</si>
  <si>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</si>
  <si>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</si>
  <si>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</si>
  <si>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</si>
  <si>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</si>
  <si>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</si>
  <si>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</si>
  <si>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</si>
  <si>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</si>
  <si>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</si>
  <si>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</si>
  <si>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</si>
  <si>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</si>
  <si>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</si>
  <si>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</si>
  <si>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</si>
  <si>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</si>
  <si>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</si>
  <si>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</si>
  <si>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</si>
  <si>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</si>
  <si>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</si>
  <si>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</si>
  <si>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</si>
  <si>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</si>
  <si>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</si>
  <si>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</si>
  <si>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</si>
  <si>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</si>
  <si>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</si>
  <si>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</si>
  <si>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</si>
  <si>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</si>
  <si>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</si>
  <si>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</si>
  <si>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</si>
  <si>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</si>
  <si>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</si>
  <si>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</si>
  <si>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</si>
  <si>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</si>
  <si>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</si>
  <si>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</si>
  <si>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</si>
  <si>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</si>
  <si>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</si>
  <si>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</si>
  <si>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</si>
  <si>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</si>
  <si>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</si>
  <si>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</si>
  <si>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</si>
  <si>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</si>
  <si>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</si>
  <si>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</si>
  <si>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</si>
  <si>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</si>
  <si>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</si>
  <si>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</si>
  <si>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</si>
  <si>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</si>
  <si>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</si>
  <si>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</si>
  <si>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</si>
  <si>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</si>
  <si>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</si>
  <si>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</si>
  <si>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</si>
  <si>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</si>
  <si>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</si>
  <si>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</si>
  <si>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</si>
  <si>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</si>
  <si>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</si>
  <si>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</si>
  <si>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</si>
  <si>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</si>
  <si>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</si>
  <si>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</si>
  <si>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</si>
  <si>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</si>
  <si>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</si>
  <si>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</si>
  <si>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</si>
  <si>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</si>
  <si>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</si>
  <si>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</si>
  <si>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</si>
  <si>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</si>
  <si>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</si>
  <si>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</si>
  <si>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</si>
  <si>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</si>
  <si>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</si>
  <si>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</si>
  <si>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</si>
  <si>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</si>
  <si>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</si>
  <si>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</si>
  <si>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</si>
  <si>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</si>
  <si>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</si>
  <si>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</si>
  <si>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</si>
  <si>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</si>
  <si>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</si>
  <si>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</si>
  <si>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</si>
  <si>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</si>
  <si>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</si>
  <si>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</si>
  <si>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</si>
  <si>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</si>
  <si>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</si>
  <si>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</si>
  <si>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</si>
  <si>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</si>
  <si>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</si>
  <si>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</si>
  <si>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</si>
  <si>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</si>
  <si>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</si>
  <si>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</si>
  <si>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</si>
  <si>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</si>
  <si>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</si>
  <si>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</si>
  <si>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</si>
  <si>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</si>
  <si>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</si>
  <si>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</si>
  <si>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</si>
  <si>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</si>
  <si>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</si>
  <si>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</si>
  <si>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</si>
  <si>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</si>
  <si>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</si>
  <si>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</si>
  <si>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</si>
  <si>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</si>
  <si>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</si>
  <si>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</si>
  <si>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</si>
  <si>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</si>
  <si>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</si>
  <si>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</si>
  <si>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</si>
  <si>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</si>
  <si>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</si>
  <si>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</si>
  <si>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</si>
  <si>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</si>
  <si>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</si>
  <si>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</si>
  <si>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</si>
  <si>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</si>
  <si>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</si>
  <si>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</si>
  <si>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</si>
  <si>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</si>
  <si>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</si>
  <si>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</si>
  <si>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</si>
  <si>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</si>
  <si>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</si>
  <si>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</si>
  <si>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</si>
  <si>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</si>
  <si>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</si>
  <si>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</si>
  <si>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</si>
  <si>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</si>
  <si>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</si>
  <si>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</si>
  <si>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</si>
  <si>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</si>
  <si>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</si>
  <si>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</si>
  <si>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</si>
  <si>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</si>
  <si>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</si>
  <si>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</si>
  <si>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</si>
  <si>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</si>
  <si>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</si>
  <si>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</si>
  <si>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</si>
  <si>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</si>
  <si>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</si>
  <si>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</si>
  <si>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</si>
  <si>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</si>
  <si>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</si>
  <si>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</si>
  <si>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</si>
  <si>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</si>
  <si>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</si>
  <si>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</si>
  <si>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</si>
  <si>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</si>
  <si>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</si>
  <si>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</si>
  <si>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</si>
  <si>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</si>
  <si>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</si>
  <si>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</si>
  <si>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</si>
  <si>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</si>
  <si>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</si>
  <si>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</si>
  <si>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</si>
  <si>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</si>
  <si>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</si>
  <si>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</si>
  <si>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</si>
  <si>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</si>
  <si>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</si>
  <si>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</si>
  <si>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</si>
  <si>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</si>
  <si>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</si>
  <si>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</si>
  <si>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</si>
  <si>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</si>
  <si>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</si>
  <si>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</si>
  <si>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</si>
  <si>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</si>
  <si>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</si>
  <si>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</si>
  <si>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</si>
  <si>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</si>
  <si>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</si>
  <si>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</si>
  <si>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</si>
  <si>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</si>
  <si>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</si>
  <si>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</si>
  <si>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</si>
  <si>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</si>
  <si>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</si>
  <si>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</si>
  <si>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</si>
  <si>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</si>
  <si>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</si>
  <si>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</si>
  <si>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</si>
  <si>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</si>
  <si>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</si>
  <si>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</si>
  <si>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</si>
  <si>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</si>
  <si>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</si>
  <si>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</si>
  <si>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</si>
  <si>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</si>
  <si>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</si>
  <si>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</si>
  <si>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</si>
  <si>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</si>
  <si>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</si>
  <si>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</si>
  <si>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</si>
  <si>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</si>
  <si>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</si>
  <si>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</si>
  <si>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</si>
  <si>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</si>
  <si>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</si>
  <si>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</si>
  <si>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</si>
  <si>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</si>
  <si>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</si>
  <si>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</si>
  <si>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</si>
  <si>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</si>
  <si>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</si>
  <si>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</si>
  <si>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</si>
  <si>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</si>
  <si>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</si>
  <si>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</si>
  <si>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</si>
  <si>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</si>
  <si>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</si>
  <si>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</si>
  <si>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</si>
  <si>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</si>
  <si>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</si>
  <si>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</si>
  <si>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</si>
  <si>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</si>
  <si>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</si>
  <si>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</si>
  <si>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</si>
  <si>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</si>
  <si>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</si>
  <si>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</si>
  <si>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</si>
  <si>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</si>
  <si>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</si>
  <si>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</si>
  <si>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</si>
  <si>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</si>
  <si>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</si>
  <si>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</si>
  <si>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</si>
  <si>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</si>
  <si>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</si>
  <si>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</si>
  <si>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</si>
  <si>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</si>
  <si>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</si>
  <si>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</si>
  <si>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</si>
  <si>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</si>
  <si>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</si>
  <si>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</si>
  <si>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</si>
  <si>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</si>
  <si>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</si>
  <si>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</si>
  <si>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</si>
  <si>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</si>
  <si>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</si>
  <si>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</si>
  <si>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</si>
  <si>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</si>
  <si>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</si>
  <si>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</si>
  <si>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</si>
  <si>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</si>
  <si>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</si>
  <si>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</si>
  <si>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</si>
  <si>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</si>
  <si>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</si>
  <si>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</si>
  <si>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</si>
  <si>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</si>
  <si>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</si>
  <si>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</si>
  <si>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</si>
  <si>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</si>
  <si>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</si>
  <si>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</si>
  <si>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</si>
  <si>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</si>
  <si>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</si>
  <si>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</si>
  <si>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</si>
  <si>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</si>
  <si>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</si>
  <si>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</si>
  <si>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</si>
  <si>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</si>
  <si>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</si>
  <si>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</si>
  <si>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</si>
  <si>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</si>
  <si>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</si>
  <si>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</si>
  <si>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</si>
  <si>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</si>
  <si>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</si>
  <si>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</si>
  <si>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</si>
  <si>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</si>
  <si>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</si>
  <si>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</si>
  <si>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</si>
  <si>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</si>
  <si>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</si>
  <si>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</si>
  <si>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</si>
  <si>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</si>
  <si>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</si>
  <si>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</si>
  <si>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</si>
  <si>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</si>
  <si>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</si>
  <si>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</si>
  <si>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</si>
  <si>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</si>
  <si>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</si>
  <si>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</si>
  <si>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</si>
  <si>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</si>
  <si>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</si>
  <si>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</si>
  <si>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</si>
  <si>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</si>
  <si>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</si>
  <si>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</si>
  <si>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</si>
  <si>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</si>
  <si>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</si>
  <si>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</si>
  <si>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</si>
  <si>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</si>
  <si>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</si>
  <si>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</si>
  <si>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</si>
  <si>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</si>
  <si>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</si>
  <si>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</si>
  <si>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</si>
  <si>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</si>
  <si>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</si>
  <si>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</si>
  <si>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</si>
  <si>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</si>
  <si>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</si>
  <si>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</si>
  <si>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</si>
  <si>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</si>
  <si>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</si>
  <si>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</si>
  <si>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</si>
  <si>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</si>
  <si>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</si>
  <si>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</si>
  <si>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</si>
  <si>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</si>
  <si>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</si>
  <si>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</si>
  <si>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</si>
  <si>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</si>
  <si>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</si>
  <si>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</si>
  <si>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</si>
  <si>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</si>
  <si>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</si>
  <si>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</si>
  <si>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</si>
  <si>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</si>
  <si>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</si>
  <si>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</si>
  <si>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</si>
  <si>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</si>
  <si>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</si>
  <si>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</si>
  <si>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</si>
  <si>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</si>
  <si>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</si>
  <si>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</si>
  <si>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</si>
  <si>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</si>
  <si>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</si>
  <si>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</si>
  <si>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</si>
  <si>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</si>
  <si>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</si>
  <si>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</si>
  <si>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</si>
  <si>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</si>
  <si>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</si>
  <si>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</si>
  <si>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</si>
  <si>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</si>
  <si>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</si>
  <si>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</si>
  <si>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</si>
  <si>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</si>
  <si>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</si>
  <si>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</si>
  <si>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</si>
  <si>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</si>
  <si>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</si>
  <si>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</si>
  <si>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</si>
  <si>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</si>
  <si>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</si>
  <si>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</si>
  <si>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</si>
  <si>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</si>
  <si>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</si>
  <si>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</si>
  <si>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</si>
  <si>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</si>
  <si>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</si>
  <si>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</si>
  <si>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</si>
  <si>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</si>
  <si>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</si>
  <si>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</si>
  <si>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</si>
  <si>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</si>
  <si>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</si>
  <si>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</si>
  <si>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</si>
  <si>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</si>
  <si>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</si>
  <si>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</si>
  <si>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</si>
  <si>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</si>
  <si>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</si>
  <si>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</si>
  <si>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</si>
  <si>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</si>
  <si>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</si>
  <si>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</si>
  <si>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</si>
  <si>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</si>
  <si>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</si>
  <si>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</si>
  <si>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</si>
  <si>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</si>
  <si>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</si>
  <si>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</si>
  <si>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</si>
  <si>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</si>
  <si>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</si>
  <si>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</si>
  <si>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</si>
  <si>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</si>
  <si>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</si>
  <si>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</si>
  <si>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</si>
  <si>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</si>
  <si>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</si>
  <si>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</si>
  <si>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</si>
  <si>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</si>
  <si>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</si>
  <si>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</si>
  <si>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</si>
  <si>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</si>
  <si>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</si>
  <si>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</si>
  <si>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</si>
  <si>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</si>
  <si>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</si>
  <si>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</si>
  <si>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</si>
  <si>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</si>
  <si>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</si>
  <si>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</si>
  <si>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</si>
  <si>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</si>
  <si>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</si>
  <si>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</si>
  <si>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</si>
  <si>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</si>
  <si>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</si>
  <si>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</si>
  <si>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</si>
  <si>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</si>
  <si>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</si>
  <si>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</si>
  <si>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</si>
  <si>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</si>
  <si>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</si>
  <si>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</si>
  <si>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</si>
  <si>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</si>
  <si>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</si>
  <si>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</si>
  <si>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</si>
  <si>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</si>
  <si>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</si>
  <si>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</si>
  <si>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</si>
  <si>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</si>
  <si>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</si>
  <si>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</si>
  <si>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</si>
  <si>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</si>
  <si>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</si>
  <si>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</si>
  <si>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</si>
  <si>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</si>
  <si>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</si>
  <si>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</si>
  <si>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</si>
  <si>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</si>
  <si>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</si>
  <si>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</si>
  <si>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</si>
  <si>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</si>
  <si>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</si>
  <si>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</si>
  <si>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</si>
  <si>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</si>
  <si>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</si>
  <si>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</si>
  <si>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</si>
  <si>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</si>
  <si>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</si>
  <si>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</si>
  <si>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</si>
  <si>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</si>
  <si>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</si>
  <si>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</si>
  <si>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</si>
  <si>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</si>
  <si>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</si>
  <si>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</si>
  <si>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</si>
  <si>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</si>
  <si>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</si>
  <si>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</si>
  <si>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</si>
  <si>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</si>
  <si>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</si>
  <si>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</si>
  <si>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</si>
  <si>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</si>
  <si>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</si>
  <si>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</si>
  <si>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</si>
  <si>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</si>
  <si>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</si>
  <si>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</si>
  <si>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</si>
  <si>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</si>
  <si>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</si>
  <si>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</si>
  <si>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</si>
  <si>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</si>
  <si>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</si>
  <si>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</si>
  <si>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</si>
  <si>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</si>
  <si>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</si>
  <si>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</si>
  <si>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</si>
  <si>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</si>
  <si>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</si>
  <si>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</si>
  <si>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</si>
  <si>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</si>
  <si>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</si>
  <si>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</si>
  <si>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</si>
  <si>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</si>
  <si>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</si>
  <si>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</si>
  <si>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</si>
  <si>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</si>
  <si>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</si>
  <si>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</si>
  <si>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</si>
  <si>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</si>
  <si>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</si>
  <si>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</si>
  <si>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</si>
  <si>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</si>
  <si>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</si>
  <si>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</si>
  <si>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</si>
  <si>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</si>
  <si>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</si>
  <si>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</si>
  <si>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</si>
  <si>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</si>
  <si>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</si>
  <si>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</si>
  <si>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</si>
  <si>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</si>
  <si>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</si>
  <si>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</si>
  <si>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</si>
  <si>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</si>
  <si>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</si>
  <si>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</si>
  <si>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</si>
  <si>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</si>
  <si>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</si>
  <si>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</si>
  <si>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</si>
  <si>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</si>
  <si>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</si>
  <si>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</si>
  <si>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</si>
  <si>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</si>
  <si>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</si>
  <si>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</si>
  <si>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</si>
  <si>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</si>
  <si>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</si>
  <si>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</si>
  <si>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</si>
  <si>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</si>
  <si>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</si>
  <si>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</si>
  <si>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</si>
  <si>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</si>
  <si>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</si>
  <si>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</si>
  <si>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</si>
  <si>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</si>
  <si>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</si>
  <si>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</si>
  <si>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</si>
  <si>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</si>
  <si>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</si>
  <si>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</si>
  <si>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</si>
  <si>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</si>
  <si>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</si>
  <si>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</si>
  <si>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</si>
  <si>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</si>
  <si>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</si>
  <si>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</si>
  <si>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</si>
  <si>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</si>
  <si>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</si>
  <si>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</si>
  <si>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</si>
  <si>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</si>
  <si>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</si>
  <si>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</si>
  <si>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</si>
  <si>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</si>
  <si>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</si>
  <si>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</si>
  <si>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</si>
  <si>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</si>
  <si>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</si>
  <si>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</si>
  <si>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</si>
  <si>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</si>
  <si>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</si>
  <si>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</si>
  <si>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</si>
  <si>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</si>
  <si>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</si>
  <si>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</si>
  <si>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</si>
  <si>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</si>
  <si>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</si>
  <si>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</si>
  <si>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</si>
  <si>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</si>
  <si>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</si>
  <si>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</si>
  <si>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</si>
  <si>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</si>
  <si>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</si>
  <si>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</si>
  <si>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</si>
  <si>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</si>
  <si>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</si>
  <si>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</si>
  <si>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</si>
  <si>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</si>
  <si>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</si>
  <si>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</si>
  <si>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</si>
  <si>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</si>
  <si>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</si>
  <si>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</si>
  <si>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</si>
  <si>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</si>
  <si>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</si>
  <si>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</si>
  <si>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</si>
  <si>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</si>
  <si>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</si>
  <si>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</si>
  <si>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</si>
  <si>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</si>
  <si>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</si>
  <si>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</si>
  <si>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</si>
  <si>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</si>
  <si>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</si>
  <si>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</si>
  <si>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</si>
  <si>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</si>
  <si>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</si>
  <si>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</si>
  <si>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</si>
  <si>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</si>
  <si>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</si>
  <si>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</si>
  <si>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</si>
  <si>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</si>
  <si>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</si>
  <si>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</si>
  <si>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</si>
  <si>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</si>
  <si>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</si>
  <si>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</si>
  <si>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</si>
  <si>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</si>
  <si>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</si>
  <si>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</si>
  <si>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</si>
  <si>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</si>
  <si>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</si>
  <si>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</si>
  <si>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</si>
  <si>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</si>
  <si>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</si>
  <si>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</si>
  <si>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</si>
  <si>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</si>
  <si>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</si>
  <si>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</si>
  <si>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</si>
  <si>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</si>
  <si>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</si>
  <si>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</si>
  <si>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</si>
  <si>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</si>
  <si>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</si>
  <si>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</si>
  <si>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</si>
  <si>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</si>
  <si>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</si>
  <si>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</si>
  <si>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</si>
  <si>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</si>
  <si>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</si>
  <si>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</si>
  <si>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</si>
  <si>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</si>
  <si>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</si>
  <si>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</si>
  <si>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</si>
  <si>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</si>
  <si>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</si>
  <si>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</si>
  <si>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</si>
  <si>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</si>
  <si>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</si>
  <si>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</si>
  <si>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</si>
  <si>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</si>
  <si>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</si>
  <si>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</si>
  <si>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</si>
  <si>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</si>
  <si>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</si>
  <si>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</si>
  <si>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</si>
  <si>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</si>
  <si>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</si>
  <si>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</si>
  <si>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</si>
  <si>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</si>
  <si>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</si>
  <si>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</si>
  <si>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</si>
  <si>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</si>
  <si>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</si>
  <si>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</si>
  <si>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</si>
  <si>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</si>
  <si>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</si>
  <si>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</si>
  <si>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</si>
  <si>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</si>
  <si>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</si>
  <si>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</si>
  <si>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</si>
  <si>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</si>
  <si>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</si>
  <si>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</si>
  <si>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</si>
  <si>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</si>
  <si>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</si>
  <si>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</si>
  <si>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</si>
  <si>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</si>
  <si>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</si>
  <si>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</si>
  <si>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</si>
  <si>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</si>
  <si>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</si>
  <si>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</si>
  <si>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</si>
  <si>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</si>
  <si>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</si>
  <si>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</si>
  <si>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</si>
  <si>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</si>
  <si>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</si>
  <si>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</si>
  <si>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</si>
  <si>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</si>
  <si>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</si>
  <si>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</si>
  <si>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</si>
  <si>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</si>
  <si>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</si>
  <si>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</si>
  <si>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</si>
  <si>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</si>
  <si>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</si>
  <si>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</si>
  <si>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</si>
  <si>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</si>
  <si>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</si>
  <si>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</si>
  <si>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</si>
  <si>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</si>
  <si>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</si>
  <si>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</si>
  <si>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</si>
  <si>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</si>
  <si>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</si>
  <si>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</si>
  <si>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</si>
  <si>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</si>
  <si>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</si>
  <si>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</si>
  <si>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</si>
  <si>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</si>
  <si>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</si>
  <si>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</si>
  <si>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</si>
  <si>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</si>
  <si>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</si>
  <si>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</si>
  <si>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</si>
  <si>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</si>
  <si>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</si>
  <si>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</si>
  <si>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</si>
  <si>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</si>
  <si>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</si>
  <si>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</si>
  <si>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</si>
  <si>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</si>
  <si>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</si>
  <si>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</si>
  <si>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</si>
  <si>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</si>
  <si>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</si>
  <si>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</si>
  <si>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</si>
  <si>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</si>
  <si>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</si>
  <si>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</si>
  <si>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</si>
  <si>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</si>
  <si>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</si>
  <si>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</si>
  <si>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</si>
  <si>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</si>
  <si>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</si>
  <si>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</si>
  <si>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</si>
  <si>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</si>
  <si>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</si>
  <si>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</si>
  <si>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</si>
  <si>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</si>
  <si>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</si>
  <si>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</si>
  <si>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</si>
  <si>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</si>
  <si>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</si>
  <si>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</si>
  <si>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</si>
  <si>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</si>
  <si>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</si>
  <si>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</si>
  <si>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</si>
  <si>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</si>
  <si>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</si>
  <si>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</si>
  <si>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</si>
  <si>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</si>
  <si>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</si>
  <si>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</si>
  <si>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</si>
  <si>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</si>
  <si>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</si>
  <si>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</si>
  <si>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</si>
  <si>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</si>
  <si>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</si>
  <si>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</si>
  <si>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</si>
  <si>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</si>
  <si>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</si>
  <si>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</si>
  <si>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</si>
  <si>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</si>
  <si>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</si>
  <si>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</si>
  <si>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</si>
  <si>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</si>
  <si>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</si>
  <si>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</si>
  <si>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</si>
  <si>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</si>
  <si>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</si>
  <si>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</si>
  <si>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</si>
  <si>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</si>
  <si>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</si>
  <si>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</si>
  <si>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</si>
  <si>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</si>
  <si>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</si>
  <si>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</si>
  <si>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</si>
  <si>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</si>
  <si>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</si>
  <si>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</si>
  <si>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</si>
  <si>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</si>
  <si>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</si>
  <si>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</si>
  <si>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</si>
  <si>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</si>
  <si>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</si>
  <si>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</si>
  <si>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</si>
  <si>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</si>
  <si>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</si>
  <si>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</si>
  <si>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</si>
  <si>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</si>
  <si>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</si>
  <si>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</si>
  <si>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</si>
  <si>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</si>
  <si>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</si>
  <si>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</si>
  <si>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</si>
  <si>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</si>
  <si>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</si>
  <si>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</si>
  <si>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</si>
  <si>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</si>
  <si>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</si>
  <si>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</si>
  <si>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</si>
  <si>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</si>
  <si>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</si>
  <si>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</si>
  <si>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</si>
  <si>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</si>
  <si>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</si>
  <si>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</si>
  <si>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</si>
  <si>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</si>
  <si>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</si>
  <si>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</si>
  <si>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</si>
  <si>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</si>
  <si>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</si>
  <si>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</si>
  <si>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</si>
  <si>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</si>
  <si>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</si>
  <si>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</si>
  <si>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</si>
  <si>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</si>
  <si>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</si>
  <si>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</si>
  <si>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</si>
  <si>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</si>
  <si>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</si>
  <si>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</si>
  <si>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</si>
  <si>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</si>
  <si>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</si>
  <si>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</si>
  <si>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</si>
  <si>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</si>
  <si>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</si>
  <si>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</si>
  <si>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</si>
  <si>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</si>
  <si>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</si>
  <si>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</si>
  <si>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</si>
  <si>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</si>
  <si>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</si>
  <si>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</si>
  <si>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</si>
  <si>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</si>
  <si>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</si>
  <si>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</si>
  <si>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</si>
  <si>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</si>
  <si>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</si>
  <si>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</si>
  <si>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</si>
  <si>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</si>
  <si>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</si>
  <si>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</si>
  <si>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</si>
  <si>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</si>
  <si>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</si>
  <si>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</si>
  <si>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</si>
  <si>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</si>
  <si>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</si>
  <si>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</si>
  <si>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</si>
  <si>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</si>
  <si>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</si>
  <si>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</si>
  <si>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</si>
  <si>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</si>
  <si>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</si>
  <si>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</si>
  <si>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</si>
  <si>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</si>
  <si>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</si>
  <si>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</si>
  <si>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</si>
  <si>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</si>
  <si>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</si>
  <si>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</si>
  <si>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</si>
  <si>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</si>
  <si>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</si>
  <si>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</si>
  <si>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</si>
  <si>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</si>
  <si>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</si>
  <si>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</si>
  <si>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</si>
  <si>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</si>
  <si>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</si>
  <si>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</si>
  <si>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</si>
  <si>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</si>
  <si>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</si>
  <si>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</si>
  <si>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</si>
  <si>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</si>
  <si>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</si>
  <si>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</si>
  <si>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</si>
  <si>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</si>
  <si>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</si>
  <si>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</si>
  <si>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</si>
  <si>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</si>
  <si>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</si>
  <si>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</si>
  <si>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</si>
  <si>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</si>
  <si>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</si>
  <si>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</si>
  <si>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</si>
  <si>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</si>
  <si>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</si>
  <si>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</si>
  <si>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</si>
  <si>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</si>
  <si>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</si>
  <si>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</si>
  <si>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</si>
  <si>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</si>
  <si>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</si>
  <si>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</si>
  <si>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</si>
  <si>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</si>
  <si>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</si>
  <si>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</si>
  <si>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</si>
  <si>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</si>
  <si>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</si>
  <si>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</si>
  <si>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</si>
  <si>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</si>
  <si>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</si>
  <si>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</si>
  <si>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</si>
  <si>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</si>
  <si>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</si>
  <si>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</si>
  <si>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</si>
  <si>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</si>
  <si>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</si>
  <si>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</si>
  <si>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</si>
  <si>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</si>
  <si>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</si>
  <si>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</si>
  <si>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</si>
  <si>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</si>
  <si>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</si>
  <si>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</si>
  <si>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</si>
  <si>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</si>
  <si>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</si>
  <si>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</si>
  <si>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</si>
  <si>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</si>
  <si>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</si>
  <si>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</si>
  <si>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</si>
  <si>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</si>
  <si>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</si>
  <si>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</si>
  <si>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</si>
  <si>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</si>
  <si>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</si>
  <si>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</si>
  <si>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</si>
  <si>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</si>
  <si>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</si>
  <si>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</si>
  <si>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</si>
  <si>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</si>
  <si>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</si>
  <si>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</si>
  <si>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</si>
  <si>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</si>
  <si>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</si>
  <si>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</si>
  <si>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</si>
  <si>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</si>
  <si>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</si>
  <si>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</si>
  <si>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</si>
  <si>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</si>
  <si>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</si>
  <si>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</si>
  <si>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</si>
  <si>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</si>
  <si>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</si>
  <si>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</si>
  <si>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</si>
  <si>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</si>
  <si>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</si>
  <si>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</si>
  <si>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</si>
  <si>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</si>
  <si>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</si>
  <si>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</si>
  <si>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</si>
  <si>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</si>
  <si>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</si>
  <si>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</si>
  <si>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</si>
  <si>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</si>
  <si>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</si>
  <si>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</si>
  <si>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</si>
  <si>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</si>
  <si>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</si>
  <si>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</si>
  <si>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</si>
  <si>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</si>
  <si>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</si>
  <si>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</si>
  <si>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</si>
  <si>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</si>
  <si>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</si>
  <si>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</si>
  <si>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</si>
  <si>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</si>
  <si>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</si>
  <si>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</si>
  <si>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</si>
  <si>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</si>
  <si>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</si>
  <si>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</si>
  <si>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</si>
  <si>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</si>
  <si>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</si>
  <si>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</si>
  <si>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</si>
  <si>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</si>
  <si>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</si>
  <si>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</si>
  <si>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</si>
  <si>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</si>
  <si>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</si>
  <si>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</si>
  <si>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</si>
  <si>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</si>
  <si>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</si>
  <si>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</si>
  <si>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</si>
  <si>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</si>
  <si>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</si>
  <si>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</si>
  <si>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</si>
  <si>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</si>
  <si>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</si>
  <si>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</si>
  <si>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</si>
  <si>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</si>
  <si>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</si>
  <si>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</si>
  <si>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</si>
  <si>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</si>
  <si>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</si>
  <si>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</si>
  <si>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</si>
  <si>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</si>
  <si>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</si>
  <si>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</si>
  <si>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</si>
  <si>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</si>
  <si>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</si>
  <si>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</si>
  <si>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</si>
  <si>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</si>
  <si>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</si>
  <si>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</si>
  <si>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</si>
  <si>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</si>
  <si>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</si>
  <si>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</si>
  <si>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</si>
  <si>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</si>
  <si>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</si>
  <si>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</si>
  <si>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</si>
  <si>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</si>
  <si>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</si>
  <si>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</si>
  <si>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</si>
  <si>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</si>
  <si>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</si>
  <si>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</si>
  <si>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</si>
  <si>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</si>
  <si>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</si>
  <si>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</si>
  <si>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</si>
  <si>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</si>
  <si>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</si>
  <si>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</si>
  <si>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</si>
  <si>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</si>
  <si>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</si>
  <si>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</si>
  <si>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</si>
  <si>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</si>
  <si>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</si>
  <si>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</si>
  <si>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</si>
  <si>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</si>
  <si>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</si>
  <si>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</si>
  <si>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</si>
  <si>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</si>
  <si>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</si>
  <si>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</si>
  <si>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</si>
  <si>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</si>
  <si>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</si>
  <si>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</si>
  <si>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</si>
  <si>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</si>
  <si>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</si>
  <si>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</si>
  <si>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</si>
  <si>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</si>
  <si>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</si>
  <si>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</si>
  <si>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</si>
  <si>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</si>
  <si>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</si>
  <si>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</si>
  <si>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</si>
  <si>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</si>
  <si>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</si>
  <si>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</si>
  <si>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</si>
  <si>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</si>
  <si>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</si>
  <si>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</si>
  <si>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</si>
  <si>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</si>
  <si>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</si>
  <si>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</si>
  <si>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</si>
  <si>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</si>
  <si>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</si>
  <si>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</si>
  <si>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</si>
  <si>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</si>
  <si>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</si>
  <si>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</si>
  <si>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</si>
  <si>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</si>
  <si>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</si>
  <si>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</si>
  <si>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</si>
  <si>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</si>
  <si>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</si>
  <si>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</si>
  <si>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</si>
  <si>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</si>
  <si>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</si>
  <si>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</si>
  <si>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</si>
  <si>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</si>
  <si>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</si>
  <si>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</si>
  <si>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</si>
  <si>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</si>
  <si>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</si>
  <si>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</si>
  <si>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</si>
  <si>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</si>
  <si>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</si>
  <si>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</si>
  <si>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</si>
  <si>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</si>
  <si>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</si>
  <si>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</si>
  <si>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</si>
  <si>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</si>
  <si>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</si>
  <si>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</si>
  <si>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</si>
  <si>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</si>
  <si>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</si>
  <si>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</si>
  <si>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</si>
  <si>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</si>
  <si>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</si>
  <si>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</si>
  <si>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</si>
  <si>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</si>
  <si>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</si>
  <si>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</si>
  <si>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</si>
  <si>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</si>
  <si>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</si>
  <si>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</si>
  <si>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</si>
  <si>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</si>
  <si>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</si>
  <si>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</si>
  <si>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</si>
  <si>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</si>
  <si>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</si>
  <si>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</si>
  <si>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</si>
  <si>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</si>
  <si>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</si>
  <si>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</si>
  <si>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</si>
  <si>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</si>
  <si>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</si>
  <si>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</si>
  <si>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</si>
  <si>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</si>
  <si>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</si>
  <si>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</si>
  <si>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</si>
  <si>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</si>
  <si>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</si>
  <si>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</si>
  <si>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</si>
  <si>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</si>
  <si>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</si>
  <si>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</si>
  <si>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</si>
  <si>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</si>
  <si>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</si>
  <si>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</si>
  <si>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</si>
  <si>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</si>
  <si>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</si>
  <si>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</si>
  <si>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</si>
  <si>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</si>
  <si>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</si>
  <si>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</si>
  <si>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</si>
  <si>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</si>
  <si>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</si>
  <si>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</si>
  <si>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</si>
  <si>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</si>
  <si>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</si>
  <si>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</si>
  <si>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</si>
  <si>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</si>
  <si>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</si>
  <si>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</si>
  <si>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</si>
  <si>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</si>
  <si>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</si>
  <si>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</si>
  <si>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</si>
  <si>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</si>
  <si>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</si>
  <si>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</si>
  <si>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</si>
  <si>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</si>
  <si>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</si>
  <si>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</si>
  <si>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</si>
  <si>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</si>
  <si>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</si>
  <si>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</si>
  <si>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</si>
  <si>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</si>
  <si>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</si>
  <si>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</si>
  <si>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</si>
  <si>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</si>
  <si>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</si>
  <si>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</si>
  <si>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</si>
  <si>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</si>
  <si>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</si>
  <si>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</si>
  <si>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</si>
  <si>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</si>
  <si>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</si>
  <si>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</si>
  <si>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</si>
  <si>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</si>
  <si>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</si>
  <si>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</si>
  <si>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</si>
  <si>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</si>
  <si>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</si>
  <si>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</si>
  <si>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</si>
  <si>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</si>
  <si>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</si>
  <si>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</si>
  <si>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</si>
  <si>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</si>
  <si>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</si>
  <si>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</si>
  <si>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</si>
  <si>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</si>
  <si>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</si>
  <si>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</si>
  <si>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</si>
  <si>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</si>
  <si>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</si>
  <si>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</si>
  <si>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</si>
  <si>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</si>
  <si>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</si>
  <si>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</si>
  <si>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</si>
  <si>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</si>
  <si>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</si>
  <si>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</si>
  <si>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</si>
  <si>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</si>
  <si>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</si>
  <si>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</si>
  <si>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</si>
  <si>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</si>
  <si>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</si>
  <si>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</si>
  <si>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</si>
  <si>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</si>
  <si>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</si>
  <si>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</si>
  <si>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</si>
  <si>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</si>
  <si>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</si>
  <si>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</si>
  <si>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</si>
  <si>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</si>
  <si>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</si>
  <si>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</si>
  <si>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</si>
  <si>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</si>
  <si>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</si>
  <si>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</si>
  <si>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</si>
  <si>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</si>
  <si>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</si>
  <si>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</si>
  <si>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</si>
  <si>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</si>
  <si>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</si>
  <si>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</si>
  <si>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</si>
  <si>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</si>
  <si>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</si>
  <si>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</si>
  <si>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</si>
  <si>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</si>
  <si>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</si>
  <si>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</si>
  <si>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</si>
  <si>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</si>
  <si>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</si>
  <si>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</si>
  <si>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</si>
  <si>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</si>
  <si>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</si>
  <si>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</si>
  <si>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</si>
  <si>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</si>
  <si>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</si>
  <si>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</si>
  <si>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</si>
  <si>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</si>
  <si>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</si>
  <si>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</si>
  <si>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</si>
  <si>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</si>
  <si>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</si>
  <si>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</si>
  <si>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</si>
  <si>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</si>
  <si>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</si>
  <si>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</si>
  <si>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</si>
  <si>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</si>
  <si>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</si>
  <si>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</si>
  <si>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</si>
  <si>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</si>
  <si>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</si>
  <si>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</si>
  <si>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</si>
  <si>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</si>
  <si>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</si>
  <si>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</si>
  <si>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</si>
  <si>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</si>
  <si>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</si>
  <si>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</si>
  <si>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</si>
  <si>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</si>
  <si>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</si>
  <si>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</si>
  <si>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</si>
  <si>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</si>
  <si>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</si>
  <si>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</si>
  <si>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</si>
  <si>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</si>
  <si>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</si>
  <si>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</si>
  <si>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</si>
  <si>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</si>
  <si>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</si>
  <si>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</si>
  <si>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</si>
  <si>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</si>
  <si>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</si>
  <si>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</si>
  <si>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</si>
  <si>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</si>
  <si>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</si>
  <si>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</si>
  <si>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</si>
  <si>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</si>
  <si>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</si>
  <si>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</si>
  <si>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</si>
  <si>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</si>
  <si>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</si>
  <si>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</si>
  <si>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</si>
  <si>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</si>
  <si>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</si>
  <si>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</si>
  <si>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</si>
  <si>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</si>
  <si>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</si>
  <si>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</si>
  <si>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</si>
  <si>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</si>
  <si>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</si>
  <si>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</si>
  <si>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</si>
  <si>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</si>
  <si>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</si>
  <si>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</si>
  <si>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</si>
  <si>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</si>
  <si>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</si>
  <si>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</si>
  <si>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</si>
  <si>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</si>
  <si>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</si>
  <si>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</si>
  <si>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</si>
  <si>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</si>
  <si>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</si>
  <si>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</si>
  <si>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</si>
  <si>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</si>
  <si>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</si>
  <si>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</si>
  <si>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</si>
  <si>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</si>
  <si>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</si>
  <si>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</si>
  <si>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</si>
  <si>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</si>
  <si>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</si>
  <si>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</si>
  <si>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</si>
  <si>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</si>
  <si>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</si>
  <si>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</si>
  <si>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</si>
  <si>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</si>
  <si>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</si>
  <si>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</si>
  <si>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</si>
  <si>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</si>
  <si>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</si>
  <si>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</si>
  <si>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</si>
  <si>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</si>
  <si>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</si>
  <si>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</si>
  <si>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</si>
  <si>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</si>
  <si>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</si>
  <si>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</si>
  <si>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</si>
  <si>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</si>
  <si>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</si>
  <si>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</si>
  <si>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</si>
  <si>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</si>
  <si>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</si>
  <si>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</si>
  <si>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</si>
  <si>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</si>
  <si>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</si>
  <si>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</si>
  <si>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</si>
  <si>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</si>
  <si>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</si>
  <si>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</si>
  <si>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</si>
  <si>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</si>
  <si>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</si>
  <si>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</si>
  <si>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</si>
  <si>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</si>
  <si>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</si>
  <si>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</si>
  <si>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</si>
  <si>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</si>
  <si>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</si>
  <si>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</si>
  <si>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</si>
  <si>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</si>
  <si>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</si>
  <si>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</si>
  <si>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</si>
  <si>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</si>
  <si>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</si>
  <si>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</si>
  <si>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</si>
  <si>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</si>
  <si>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</si>
  <si>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</si>
  <si>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</si>
  <si>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</si>
  <si>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</si>
  <si>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</si>
  <si>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</si>
  <si>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</si>
  <si>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</si>
  <si>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</si>
  <si>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</si>
  <si>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</si>
  <si>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</si>
  <si>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</si>
  <si>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</si>
  <si>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</si>
  <si>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</si>
  <si>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</si>
  <si>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</si>
  <si>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</si>
  <si>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</si>
  <si>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</si>
  <si>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</si>
  <si>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</si>
  <si>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</si>
  <si>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</si>
  <si>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</si>
  <si>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</si>
  <si>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</si>
  <si>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</si>
  <si>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</si>
  <si>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</si>
  <si>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</si>
  <si>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</si>
  <si>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</si>
  <si>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</si>
  <si>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</si>
  <si>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</si>
  <si>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</si>
  <si>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</si>
  <si>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</si>
  <si>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</si>
  <si>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</si>
  <si>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</si>
  <si>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</si>
  <si>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</si>
  <si>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</si>
  <si>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</si>
  <si>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</si>
  <si>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</si>
  <si>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</si>
  <si>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</si>
  <si>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</si>
  <si>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</si>
  <si>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</si>
  <si>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</si>
  <si>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</si>
  <si>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</si>
  <si>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</si>
  <si>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</si>
  <si>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</si>
  <si>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</si>
  <si>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</si>
  <si>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</si>
  <si>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</si>
  <si>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</si>
  <si>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</si>
  <si>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</si>
  <si>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</si>
  <si>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</si>
  <si>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</si>
  <si>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</si>
  <si>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</si>
  <si>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</si>
  <si>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</si>
  <si>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</si>
  <si>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</si>
  <si>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</si>
  <si>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</si>
  <si>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</si>
  <si>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</si>
  <si>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</si>
  <si>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</si>
  <si>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</si>
  <si>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</si>
  <si>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</si>
  <si>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</si>
  <si>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</si>
  <si>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</si>
  <si>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</si>
  <si>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</si>
  <si>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</si>
  <si>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</si>
  <si>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</si>
  <si>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</si>
  <si>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</si>
  <si>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</si>
  <si>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</si>
  <si>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</si>
  <si>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</si>
  <si>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</si>
  <si>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</si>
  <si>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</si>
  <si>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</si>
  <si>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</si>
  <si>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</si>
  <si>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</si>
  <si>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</si>
  <si>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</si>
  <si>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</si>
  <si>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</si>
  <si>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</si>
  <si>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</si>
  <si>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</si>
  <si>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</si>
  <si>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</si>
  <si>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</si>
  <si>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</si>
  <si>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</si>
  <si>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</si>
  <si>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</si>
  <si>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</si>
  <si>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</si>
  <si>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</si>
  <si>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</si>
  <si>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</si>
  <si>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</si>
  <si>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</si>
  <si>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</si>
  <si>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</si>
  <si>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</si>
  <si>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</si>
  <si>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</si>
  <si>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</si>
  <si>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</si>
  <si>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</si>
  <si>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</si>
  <si>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</si>
  <si>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</si>
  <si>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</si>
  <si>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</si>
  <si>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</si>
  <si>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</si>
  <si>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</si>
  <si>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</si>
  <si>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</si>
  <si>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</si>
  <si>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</si>
  <si>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</si>
  <si>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</si>
  <si>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</si>
  <si>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</si>
  <si>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</si>
  <si>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</si>
  <si>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</si>
  <si>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</si>
  <si>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</si>
  <si>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</si>
  <si>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</si>
  <si>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</si>
  <si>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</si>
  <si>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</si>
  <si>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</si>
  <si>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</si>
  <si>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</si>
  <si>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</si>
  <si>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</si>
  <si>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</si>
  <si>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</si>
  <si>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</si>
  <si>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</si>
  <si>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</si>
  <si>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</si>
  <si>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</si>
  <si>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</si>
  <si>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</si>
  <si>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</si>
  <si>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</si>
  <si>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</si>
  <si>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</si>
  <si>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</si>
  <si>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</si>
  <si>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</si>
  <si>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</si>
  <si>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</si>
  <si>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</si>
  <si>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</si>
  <si>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</si>
  <si>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</si>
  <si>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</si>
  <si>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</si>
  <si>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</si>
  <si>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</si>
  <si>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</si>
  <si>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</si>
  <si>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</si>
  <si>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</si>
  <si>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</si>
  <si>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</si>
  <si>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</si>
  <si>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</si>
  <si>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</si>
  <si>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</si>
  <si>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</si>
  <si>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</si>
  <si>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</si>
  <si>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</si>
  <si>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</si>
  <si>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</si>
  <si>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</si>
  <si>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</si>
  <si>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</si>
  <si>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</si>
  <si>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</si>
  <si>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</si>
  <si>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</si>
  <si>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</si>
  <si>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</si>
  <si>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</si>
  <si>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</si>
  <si>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</si>
  <si>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</si>
  <si>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</si>
  <si>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</si>
  <si>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</si>
  <si>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</si>
  <si>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</si>
  <si>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</si>
  <si>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</si>
  <si>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</si>
  <si>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</si>
  <si>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</si>
  <si>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</si>
  <si>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</si>
  <si>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</si>
  <si>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</si>
  <si>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</si>
  <si>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</si>
  <si>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</si>
  <si>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</si>
  <si>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</si>
  <si>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</si>
  <si>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</si>
  <si>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</si>
  <si>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</si>
  <si>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</si>
  <si>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</si>
  <si>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</si>
  <si>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</si>
  <si>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</si>
  <si>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</si>
  <si>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</si>
  <si>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</si>
  <si>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</si>
  <si>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</si>
  <si>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</si>
  <si>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</si>
  <si>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</si>
  <si>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</si>
  <si>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</si>
  <si>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</si>
  <si>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</si>
  <si>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</si>
  <si>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</si>
  <si>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</si>
  <si>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</si>
  <si>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</si>
  <si>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</si>
  <si>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</si>
  <si>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</si>
  <si>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</si>
  <si>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</si>
  <si>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</si>
  <si>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</si>
  <si>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</si>
  <si>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</si>
  <si>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</si>
  <si>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</si>
  <si>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</si>
  <si>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</si>
  <si>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</si>
  <si>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</si>
  <si>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</si>
  <si>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</si>
  <si>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</si>
  <si>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</si>
  <si>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</si>
  <si>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</si>
  <si>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</si>
  <si>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</si>
  <si>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</si>
  <si>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</si>
  <si>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</si>
  <si>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</si>
  <si>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</si>
  <si>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</si>
  <si>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</si>
  <si>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</si>
  <si>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</si>
  <si>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</si>
  <si>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</si>
  <si>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</si>
  <si>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</si>
  <si>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</si>
  <si>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</si>
  <si>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</si>
  <si>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</si>
  <si>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</si>
  <si>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</si>
  <si>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</si>
  <si>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</si>
  <si>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</si>
  <si>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</si>
  <si>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</si>
  <si>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</si>
  <si>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</si>
  <si>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</si>
  <si>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</si>
  <si>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</si>
  <si>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</si>
  <si>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</si>
  <si>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</si>
  <si>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</si>
  <si>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</si>
  <si>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</si>
  <si>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</si>
  <si>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</si>
  <si>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</si>
  <si>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</si>
  <si>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</si>
  <si>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</si>
  <si>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</si>
  <si>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</si>
  <si>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</si>
  <si>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</si>
  <si>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</si>
  <si>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</si>
  <si>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</si>
  <si>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</si>
  <si>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</si>
  <si>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</si>
  <si>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</si>
  <si>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</si>
  <si>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</si>
  <si>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</si>
  <si>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</si>
  <si>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</si>
  <si>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</si>
  <si>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</si>
  <si>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</si>
  <si>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</si>
  <si>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</si>
  <si>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</si>
  <si>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</si>
  <si>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</si>
  <si>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</si>
  <si>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</si>
  <si>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</si>
  <si>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</si>
  <si>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</si>
  <si>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</si>
  <si>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</si>
  <si>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</si>
  <si>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</si>
  <si>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</si>
  <si>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</si>
  <si>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</si>
  <si>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</si>
  <si>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</si>
  <si>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</si>
  <si>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</si>
  <si>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</si>
  <si>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</si>
  <si>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</si>
  <si>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</si>
  <si>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</si>
  <si>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</si>
  <si>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</si>
  <si>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</si>
  <si>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</si>
  <si>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</si>
  <si>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</si>
  <si>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</si>
  <si>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</si>
  <si>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</si>
  <si>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</si>
  <si>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</si>
  <si>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</si>
  <si>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</si>
  <si>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</si>
  <si>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</si>
  <si>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</si>
  <si>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</si>
  <si>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</si>
  <si>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</si>
  <si>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</si>
  <si>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</si>
  <si>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</si>
  <si>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</si>
  <si>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</si>
  <si>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</si>
  <si>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</si>
  <si>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</si>
  <si>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</si>
  <si>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</si>
  <si>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</si>
  <si>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</si>
  <si>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</si>
  <si>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</si>
  <si>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</si>
  <si>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</si>
  <si>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</si>
  <si>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</si>
  <si>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</si>
  <si>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</si>
  <si>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</si>
  <si>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</si>
  <si>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</si>
  <si>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</si>
  <si>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</si>
  <si>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</si>
  <si>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</si>
  <si>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</si>
  <si>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</si>
  <si>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</si>
  <si>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</si>
  <si>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</si>
  <si>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</si>
  <si>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</si>
  <si>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</si>
  <si>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</si>
  <si>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</si>
  <si>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</si>
  <si>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</si>
  <si>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</si>
  <si>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</si>
  <si>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</si>
  <si>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</si>
  <si>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</si>
  <si>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</si>
  <si>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</si>
  <si>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</si>
  <si>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</si>
  <si>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</si>
  <si>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</si>
  <si>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</si>
  <si>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</si>
  <si>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</si>
  <si>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</si>
  <si>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</si>
  <si>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</si>
  <si>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</si>
  <si>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</si>
  <si>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</si>
  <si>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</si>
  <si>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</si>
  <si>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</si>
  <si>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</si>
  <si>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</si>
  <si>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</si>
  <si>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</si>
  <si>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</si>
  <si>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</si>
  <si>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</si>
  <si>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</si>
  <si>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</si>
  <si>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</si>
  <si>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</si>
  <si>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</si>
  <si>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</si>
  <si>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</si>
  <si>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</si>
  <si>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</si>
  <si>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</si>
  <si>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</si>
  <si>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</si>
  <si>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</si>
  <si>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</si>
  <si>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</si>
  <si>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</si>
  <si>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</si>
  <si>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</si>
  <si>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</si>
  <si>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</si>
  <si>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</si>
  <si>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</si>
  <si>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</si>
  <si>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</si>
  <si>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</si>
  <si>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</si>
  <si>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</si>
  <si>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</si>
  <si>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</si>
  <si>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</si>
  <si>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</si>
  <si>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</si>
  <si>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</si>
  <si>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</si>
  <si>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</si>
  <si>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</si>
  <si>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</si>
  <si>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</si>
  <si>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</si>
  <si>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</si>
  <si>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</si>
  <si>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</si>
  <si>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</si>
  <si>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</si>
  <si>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</si>
  <si>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</si>
  <si>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</si>
  <si>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</si>
  <si>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</si>
  <si>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</si>
  <si>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</si>
  <si>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</si>
  <si>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</si>
  <si>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</si>
  <si>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</si>
  <si>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</si>
  <si>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</si>
  <si>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</si>
  <si>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</si>
  <si>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</si>
  <si>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</si>
  <si>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</si>
  <si>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</si>
  <si>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</si>
  <si>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</si>
  <si>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</si>
  <si>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</si>
  <si>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</si>
  <si>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</si>
  <si>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</si>
  <si>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</si>
  <si>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</si>
  <si>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</si>
  <si>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</si>
  <si>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</si>
  <si>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</si>
  <si>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</si>
  <si>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</si>
  <si>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</si>
  <si>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</si>
  <si>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</si>
  <si>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</si>
  <si>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</si>
  <si>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</si>
  <si>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</si>
  <si>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</si>
  <si>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</si>
  <si>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</si>
  <si>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</si>
  <si>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</si>
  <si>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</si>
  <si>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</si>
  <si>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</si>
  <si>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</si>
  <si>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</si>
  <si>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</si>
  <si>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</si>
  <si>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</si>
  <si>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</si>
  <si>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</si>
  <si>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</si>
  <si>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</si>
  <si>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</si>
  <si>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</si>
  <si>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</si>
  <si>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</si>
  <si>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</si>
  <si>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</si>
  <si>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</si>
  <si>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</si>
  <si>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</si>
  <si>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</si>
  <si>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</si>
  <si>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</si>
  <si>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</si>
  <si>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</si>
  <si>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</si>
  <si>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</si>
  <si>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</si>
  <si>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</si>
  <si>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</si>
  <si>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</si>
  <si>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</si>
  <si>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</si>
  <si>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</si>
  <si>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</si>
  <si>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</si>
  <si>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</si>
  <si>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</si>
  <si>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</si>
  <si>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</si>
  <si>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</si>
  <si>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</si>
  <si>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</si>
  <si>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</si>
  <si>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</si>
  <si>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</si>
  <si>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</si>
  <si>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</si>
  <si>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</si>
  <si>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</si>
  <si>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</si>
  <si>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</si>
  <si>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</si>
  <si>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</si>
  <si>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</si>
  <si>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</si>
  <si>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</si>
  <si>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</si>
  <si>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</si>
  <si>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</si>
  <si>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</si>
  <si>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</si>
  <si>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</si>
  <si>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</si>
  <si>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</si>
  <si>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</si>
  <si>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</si>
  <si>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</si>
  <si>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</si>
  <si>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</si>
  <si>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</si>
  <si>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</si>
  <si>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</si>
  <si>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</si>
  <si>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</si>
  <si>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</si>
  <si>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</si>
  <si>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</si>
  <si>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</si>
  <si>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</si>
  <si>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</si>
  <si>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</si>
  <si>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</si>
  <si>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</si>
  <si>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</si>
  <si>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</si>
  <si>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</si>
  <si>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</si>
  <si>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</si>
  <si>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</si>
  <si>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</si>
  <si>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</si>
  <si>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</si>
  <si>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</si>
  <si>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</si>
  <si>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</si>
  <si>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</si>
  <si>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</si>
  <si>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</si>
  <si>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</si>
  <si>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</si>
  <si>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</si>
  <si>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</si>
  <si>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</si>
  <si>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</si>
  <si>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</si>
  <si>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</si>
  <si>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</si>
  <si>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</si>
  <si>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</si>
  <si>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</si>
  <si>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</si>
  <si>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</si>
  <si>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</si>
  <si>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</si>
  <si>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</si>
  <si>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</si>
  <si>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</si>
  <si>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</si>
  <si>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</si>
  <si>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</si>
  <si>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</si>
  <si>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</si>
  <si>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</si>
  <si>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</si>
  <si>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</si>
  <si>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</si>
  <si>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</si>
  <si>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</si>
  <si>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</si>
  <si>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</si>
  <si>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</si>
  <si>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</si>
  <si>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</si>
  <si>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</si>
  <si>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</si>
  <si>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</si>
  <si>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</si>
  <si>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</si>
  <si>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</si>
  <si>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</si>
  <si>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</si>
  <si>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</si>
  <si>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</si>
  <si>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</si>
  <si>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</si>
  <si>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</si>
  <si>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</si>
  <si>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</si>
  <si>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</si>
  <si>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</si>
  <si>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</si>
  <si>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</si>
  <si>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</si>
  <si>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</si>
  <si>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</si>
  <si>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</si>
  <si>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</si>
  <si>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</si>
  <si>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</si>
  <si>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</si>
  <si>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</si>
  <si>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</si>
  <si>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</si>
  <si>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</si>
  <si>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</si>
  <si>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</si>
  <si>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</si>
  <si>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</si>
  <si>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</si>
  <si>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</si>
  <si>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</si>
  <si>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</si>
  <si>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</si>
  <si>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</si>
  <si>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</si>
  <si>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</si>
  <si>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</si>
  <si>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</si>
  <si>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</si>
  <si>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</si>
  <si>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</si>
  <si>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</si>
  <si>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</si>
  <si>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</si>
  <si>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</si>
  <si>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</si>
  <si>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</si>
  <si>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</si>
  <si>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</si>
  <si>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</si>
  <si>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</si>
  <si>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</si>
  <si>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</si>
  <si>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</si>
  <si>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</si>
  <si>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</si>
  <si>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</si>
  <si>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</si>
  <si>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</si>
  <si>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</si>
  <si>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</si>
  <si>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</si>
  <si>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</si>
  <si>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</si>
  <si>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</si>
  <si>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</si>
  <si>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</si>
  <si>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</si>
  <si>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</si>
  <si>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</si>
  <si>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</si>
  <si>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</si>
  <si>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</si>
  <si>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</si>
  <si>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</si>
  <si>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</si>
  <si>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</si>
  <si>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</si>
  <si>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</si>
  <si>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</si>
  <si>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</si>
  <si>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</si>
  <si>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</si>
  <si>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</si>
  <si>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</si>
  <si>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</si>
  <si>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</si>
  <si>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</si>
  <si>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</si>
  <si>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</si>
  <si>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</si>
  <si>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</si>
  <si>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</si>
  <si>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</si>
  <si>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</si>
  <si>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</si>
  <si>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</si>
  <si>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</si>
  <si>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</si>
  <si>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</si>
  <si>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</si>
  <si>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</si>
  <si>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</si>
  <si>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</si>
  <si>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</si>
  <si>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</si>
  <si>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</si>
  <si>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</si>
  <si>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</si>
  <si>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</si>
  <si>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</si>
  <si>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</si>
  <si>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</si>
  <si>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</si>
  <si>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</si>
  <si>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</si>
  <si>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</si>
  <si>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</si>
  <si>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</si>
  <si>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</si>
  <si>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</si>
  <si>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</si>
  <si>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</si>
  <si>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</si>
  <si>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</si>
  <si>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</si>
  <si>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</si>
  <si>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</si>
  <si>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</si>
  <si>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</si>
  <si>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</si>
  <si>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</si>
  <si>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</si>
  <si>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</si>
  <si>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</si>
  <si>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</si>
  <si>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</si>
  <si>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</si>
  <si>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</si>
  <si>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</si>
  <si>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</si>
  <si>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</si>
  <si>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</si>
  <si>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</si>
  <si>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</si>
  <si>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</si>
  <si>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</si>
  <si>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</si>
  <si>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</si>
  <si>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</si>
  <si>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</si>
  <si>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</si>
  <si>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</si>
  <si>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</si>
  <si>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</si>
  <si>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</si>
  <si>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</si>
  <si>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</si>
  <si>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</si>
  <si>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</si>
  <si>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</si>
  <si>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</si>
  <si>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</si>
  <si>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</si>
  <si>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</si>
  <si>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</si>
  <si>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</si>
  <si>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</si>
  <si>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</si>
  <si>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</si>
  <si>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</si>
  <si>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</si>
  <si>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</si>
  <si>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</si>
  <si>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</si>
  <si>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</si>
  <si>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</si>
  <si>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</si>
  <si>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</si>
  <si>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</si>
  <si>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</si>
  <si>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</si>
  <si>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</si>
  <si>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</si>
  <si>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</si>
  <si>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</si>
  <si>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</si>
  <si>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</si>
  <si>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</si>
  <si>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</si>
  <si>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</si>
  <si>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</si>
  <si>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</si>
  <si>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</si>
  <si>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</si>
  <si>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</si>
  <si>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</si>
  <si>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</si>
  <si>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</si>
  <si>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</si>
  <si>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</si>
  <si>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</si>
  <si>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</si>
  <si>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</si>
  <si>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</si>
  <si>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</si>
  <si>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</si>
  <si>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</si>
  <si>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</si>
  <si>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</si>
  <si>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</si>
  <si>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</si>
  <si>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</si>
  <si>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</si>
  <si>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</si>
  <si>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</si>
  <si>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</si>
  <si>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</si>
  <si>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</si>
  <si>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</si>
  <si>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</si>
  <si>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</si>
  <si>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</si>
  <si>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</si>
  <si>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</si>
  <si>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</si>
  <si>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</si>
  <si>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</si>
  <si>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</si>
  <si>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</si>
  <si>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</si>
  <si>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</si>
  <si>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</si>
  <si>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</si>
  <si>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</si>
  <si>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</si>
  <si>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</si>
  <si>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</si>
  <si>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</si>
  <si>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</si>
  <si>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</si>
  <si>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</si>
  <si>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</si>
  <si>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</si>
  <si>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</si>
  <si>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</si>
  <si>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</si>
  <si>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</si>
  <si>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</si>
  <si>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</si>
  <si>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</si>
  <si>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</si>
  <si>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</si>
  <si>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</si>
  <si>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</si>
  <si>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</si>
  <si>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</si>
  <si>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</si>
  <si>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</si>
  <si>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</si>
  <si>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</si>
  <si>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</si>
  <si>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</si>
  <si>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</si>
  <si>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</si>
  <si>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</si>
  <si>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</si>
  <si>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</si>
  <si>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</si>
  <si>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</si>
  <si>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</si>
  <si>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</si>
  <si>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</si>
  <si>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</si>
  <si>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</si>
  <si>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</si>
  <si>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</si>
  <si>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</si>
  <si>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</si>
  <si>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</si>
  <si>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</si>
  <si>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</si>
  <si>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</si>
  <si>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</si>
  <si>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</si>
  <si>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</si>
  <si>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</si>
  <si>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</si>
  <si>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</si>
  <si>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</si>
  <si>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</si>
  <si>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</si>
  <si>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</si>
  <si>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</si>
  <si>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</si>
  <si>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</si>
  <si>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</si>
  <si>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</si>
  <si>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</si>
  <si>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</si>
  <si>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</si>
  <si>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</si>
  <si>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</si>
  <si>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</si>
  <si>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</si>
  <si>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</si>
  <si>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</si>
  <si>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</si>
  <si>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</si>
  <si>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</si>
  <si>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</si>
  <si>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</si>
  <si>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</si>
  <si>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</si>
  <si>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</si>
  <si>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</si>
  <si>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</si>
  <si>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</si>
  <si>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</si>
  <si>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</si>
  <si>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</si>
  <si>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</si>
  <si>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</si>
  <si>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</si>
  <si>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</si>
  <si>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</si>
  <si>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</si>
  <si>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</si>
  <si>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</si>
  <si>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</si>
  <si>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</si>
  <si>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</si>
  <si>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</si>
  <si>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</si>
  <si>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</si>
  <si>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</si>
  <si>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</si>
  <si>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</si>
  <si>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</si>
  <si>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</si>
  <si>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</si>
  <si>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</si>
  <si>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</si>
  <si>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</si>
  <si>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</si>
  <si>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</si>
  <si>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</si>
  <si>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</si>
  <si>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</si>
  <si>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</si>
  <si>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</si>
  <si>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</si>
  <si>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</si>
  <si>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</si>
  <si>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</si>
  <si>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</si>
  <si>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</si>
  <si>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</si>
  <si>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</si>
  <si>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</si>
  <si>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</si>
  <si>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</si>
  <si>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</si>
  <si>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</si>
  <si>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</si>
  <si>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</si>
  <si>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</si>
  <si>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</si>
  <si>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</si>
  <si>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</si>
  <si>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</si>
  <si>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</si>
  <si>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</si>
  <si>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</si>
  <si>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</si>
  <si>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</si>
  <si>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</si>
  <si>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</si>
  <si>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</si>
  <si>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</si>
  <si>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</si>
  <si>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</si>
  <si>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</si>
  <si>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</si>
  <si>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</si>
  <si>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</si>
  <si>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</si>
  <si>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</si>
  <si>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</si>
  <si>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</si>
  <si>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</si>
  <si>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</si>
  <si>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</si>
  <si>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</si>
  <si>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</si>
  <si>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</si>
  <si>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</si>
  <si>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</si>
  <si>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</si>
  <si>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</si>
  <si>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</si>
  <si>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</si>
  <si>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</si>
  <si>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</si>
  <si>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</si>
  <si>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</si>
  <si>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</si>
  <si>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</si>
  <si>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</si>
  <si>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</si>
  <si>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</si>
  <si>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</si>
  <si>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</si>
  <si>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</si>
  <si>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</si>
  <si>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</si>
  <si>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</si>
  <si>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</si>
  <si>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</si>
  <si>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</si>
  <si>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</si>
  <si>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</si>
  <si>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</si>
  <si>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</si>
  <si>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</si>
  <si>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</si>
  <si>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</si>
  <si>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</si>
  <si>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</si>
  <si>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</si>
  <si>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</si>
  <si>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</si>
  <si>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</si>
  <si>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</si>
  <si>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</si>
  <si>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</si>
  <si>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</si>
  <si>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</si>
  <si>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</si>
  <si>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</si>
  <si>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</si>
  <si>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</si>
  <si>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</si>
  <si>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</si>
  <si>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</si>
  <si>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</si>
  <si>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</si>
  <si>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</si>
  <si>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</si>
  <si>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</si>
  <si>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</si>
  <si>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</si>
  <si>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</si>
  <si>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</si>
  <si>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</si>
  <si>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</si>
  <si>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</si>
  <si>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</si>
  <si>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</si>
  <si>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</si>
  <si>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</si>
  <si>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</si>
  <si>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</si>
  <si>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</si>
  <si>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</si>
  <si>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</si>
  <si>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</si>
  <si>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</si>
  <si>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</si>
  <si>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</si>
  <si>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</si>
  <si>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</si>
  <si>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</si>
  <si>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</si>
  <si>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</si>
  <si>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</si>
  <si>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</si>
  <si>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</si>
  <si>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</si>
  <si>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</si>
  <si>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</si>
  <si>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</si>
  <si>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</si>
  <si>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</si>
  <si>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</si>
  <si>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</si>
  <si>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</si>
  <si>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</si>
  <si>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</si>
  <si>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</si>
  <si>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</si>
  <si>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</si>
  <si>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</si>
  <si>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</si>
  <si>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</si>
  <si>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</si>
  <si>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</si>
  <si>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</si>
  <si>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</si>
  <si>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</si>
  <si>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</si>
  <si>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</si>
  <si>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</si>
  <si>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</si>
  <si>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</si>
  <si>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</si>
  <si>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</si>
  <si>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</si>
  <si>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</si>
  <si>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</si>
  <si>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</si>
  <si>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</si>
  <si>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</si>
  <si>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</si>
  <si>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</si>
  <si>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</si>
  <si>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</si>
  <si>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</si>
  <si>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</si>
  <si>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</si>
  <si>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</si>
  <si>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</si>
  <si>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</si>
  <si>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</si>
  <si>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</si>
  <si>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</si>
  <si>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</si>
  <si>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</si>
  <si>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</si>
  <si>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</si>
  <si>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</si>
  <si>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</si>
  <si>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</si>
  <si>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</si>
  <si>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</si>
  <si>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</si>
  <si>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</si>
  <si>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</si>
  <si>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</si>
  <si>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</si>
  <si>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</si>
  <si>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</si>
  <si>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</si>
  <si>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</si>
  <si>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</si>
  <si>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</si>
  <si>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</si>
  <si>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</si>
  <si>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</si>
  <si>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</si>
  <si>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</si>
  <si>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</si>
  <si>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</si>
  <si>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</si>
  <si>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</si>
  <si>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</si>
  <si>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</si>
  <si>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</si>
  <si>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</si>
  <si>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</si>
  <si>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</si>
  <si>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</si>
  <si>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</si>
  <si>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</si>
  <si>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</si>
  <si>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</si>
  <si>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</si>
  <si>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</si>
  <si>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</si>
  <si>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</si>
  <si>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</si>
  <si>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</si>
  <si>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</si>
  <si>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</si>
  <si>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</si>
  <si>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</si>
  <si>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</si>
  <si>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</si>
  <si>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</si>
  <si>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</si>
  <si>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</si>
  <si>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</si>
  <si>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</si>
  <si>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</si>
  <si>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</si>
  <si>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</si>
  <si>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</si>
  <si>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</si>
  <si>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</si>
  <si>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</si>
  <si>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</si>
  <si>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</si>
  <si>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</si>
  <si>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</si>
  <si>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</si>
  <si>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</si>
  <si>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</si>
  <si>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</si>
  <si>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</si>
  <si>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</si>
  <si>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</si>
  <si>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</si>
  <si>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</si>
  <si>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</si>
  <si>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</si>
  <si>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</si>
  <si>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</si>
  <si>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</si>
  <si>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</si>
  <si>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</si>
  <si>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</si>
  <si>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</si>
  <si>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</si>
  <si>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</si>
  <si>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</si>
  <si>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</si>
  <si>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</si>
  <si>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</si>
  <si>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</si>
  <si>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</si>
  <si>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</si>
  <si>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</si>
  <si>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</si>
  <si>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</si>
  <si>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</si>
  <si>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</si>
  <si>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</si>
  <si>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</si>
  <si>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</si>
  <si>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</si>
  <si>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</si>
  <si>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</si>
  <si>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</si>
  <si>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</si>
  <si>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</si>
  <si>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</si>
  <si>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</si>
  <si>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</si>
  <si>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</si>
  <si>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</si>
  <si>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</si>
  <si>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</si>
  <si>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</si>
  <si>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</si>
  <si>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</si>
  <si>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</si>
  <si>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</si>
  <si>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</si>
  <si>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</si>
  <si>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</si>
  <si>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</si>
  <si>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</si>
  <si>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</si>
  <si>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</si>
  <si>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</si>
  <si>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</si>
  <si>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</si>
  <si>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</si>
  <si>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</si>
  <si>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</si>
  <si>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</si>
  <si>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</si>
  <si>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</si>
  <si>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</si>
  <si>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</si>
  <si>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</si>
  <si>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</si>
  <si>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</si>
  <si>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</si>
  <si>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</si>
  <si>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</si>
  <si>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</si>
  <si>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</si>
  <si>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</si>
  <si>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</si>
  <si>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</si>
  <si>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</si>
  <si>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</si>
  <si>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</si>
  <si>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</si>
  <si>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</si>
  <si>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</si>
  <si>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</si>
  <si>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</si>
  <si>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</si>
  <si>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</si>
  <si>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</si>
  <si>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</si>
  <si>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</si>
  <si>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</si>
  <si>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</si>
  <si>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</si>
  <si>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</si>
  <si>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</si>
  <si>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</si>
  <si>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</si>
  <si>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</si>
  <si>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</si>
  <si>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</si>
  <si>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</si>
  <si>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</si>
  <si>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</si>
  <si>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</si>
  <si>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</si>
  <si>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</si>
  <si>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</si>
  <si>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</si>
  <si>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</si>
  <si>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</si>
  <si>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</si>
  <si>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</si>
  <si>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</si>
  <si>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</si>
  <si>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</si>
  <si>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</si>
  <si>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</si>
  <si>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</si>
  <si>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</si>
  <si>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</si>
  <si>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</si>
  <si>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</si>
  <si>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</si>
  <si>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</si>
  <si>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</si>
  <si>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</si>
  <si>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</si>
  <si>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</si>
  <si>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</si>
  <si>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</si>
  <si>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</si>
  <si>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</si>
  <si>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</si>
  <si>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</si>
  <si>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</si>
  <si>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</si>
  <si>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</si>
  <si>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</si>
  <si>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</si>
  <si>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</si>
  <si>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</si>
  <si>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</si>
  <si>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</si>
  <si>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</si>
  <si>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</si>
  <si>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</si>
  <si>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</si>
  <si>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</si>
  <si>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</si>
  <si>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</si>
  <si>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</si>
  <si>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</si>
  <si>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</si>
  <si>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</si>
  <si>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</si>
  <si>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</si>
  <si>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</si>
  <si>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</si>
  <si>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</si>
  <si>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</si>
  <si>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</si>
  <si>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</si>
  <si>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</si>
  <si>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</si>
  <si>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</si>
  <si>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</si>
  <si>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</si>
  <si>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</si>
  <si>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</si>
  <si>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</si>
  <si>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</si>
  <si>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</si>
  <si>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</si>
  <si>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</si>
  <si>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</si>
  <si>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</si>
  <si>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</si>
  <si>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</si>
  <si>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</si>
  <si>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</si>
  <si>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</si>
  <si>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</si>
  <si>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</si>
  <si>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</si>
  <si>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</si>
  <si>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</si>
  <si>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</si>
  <si>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</si>
  <si>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</si>
  <si>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</si>
  <si>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</si>
  <si>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</si>
  <si>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</si>
  <si>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</si>
  <si>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</si>
  <si>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</si>
  <si>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</si>
  <si>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</si>
  <si>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</si>
  <si>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</si>
  <si>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</si>
  <si>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</si>
  <si>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</si>
  <si>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</si>
  <si>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</si>
  <si>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</si>
  <si>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</si>
  <si>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</si>
  <si>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</si>
  <si>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</si>
  <si>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</si>
  <si>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</si>
  <si>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</si>
  <si>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</si>
  <si>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</si>
  <si>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</si>
  <si>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</si>
  <si>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</si>
  <si>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</si>
  <si>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</si>
  <si>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</si>
  <si>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</si>
  <si>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</si>
  <si>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</si>
  <si>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</si>
  <si>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</si>
  <si>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</si>
  <si>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</si>
  <si>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</si>
  <si>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</si>
  <si>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</si>
  <si>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</si>
  <si>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</si>
  <si>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</si>
  <si>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</si>
  <si>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</si>
  <si>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</si>
  <si>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</si>
  <si>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</si>
  <si>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</si>
  <si>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</si>
  <si>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</si>
  <si>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</si>
  <si>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</si>
  <si>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</si>
  <si>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</si>
  <si>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</si>
  <si>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</si>
  <si>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</si>
  <si>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</si>
  <si>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</si>
  <si>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</si>
  <si>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</si>
  <si>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</si>
  <si>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</si>
  <si>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</si>
  <si>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</si>
  <si>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</si>
  <si>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</si>
  <si>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</si>
  <si>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</si>
  <si>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</si>
  <si>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</si>
  <si>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</si>
  <si>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</si>
  <si>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</si>
  <si>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</si>
  <si>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</si>
  <si>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</si>
  <si>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</si>
  <si>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</si>
  <si>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</si>
  <si>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</si>
  <si>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</si>
  <si>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</si>
  <si>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</si>
  <si>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</si>
  <si>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</si>
  <si>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</si>
  <si>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</si>
  <si>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</si>
  <si>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</si>
  <si>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</si>
  <si>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</si>
  <si>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</si>
  <si>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</si>
  <si>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</si>
  <si>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</si>
  <si>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</si>
  <si>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</si>
  <si>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</si>
  <si>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</si>
  <si>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</si>
  <si>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</si>
  <si>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</si>
  <si>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</si>
  <si>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</si>
  <si>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</si>
  <si>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</si>
  <si>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</si>
  <si>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</si>
  <si>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</si>
  <si>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</si>
  <si>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</si>
  <si>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</si>
  <si>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</si>
  <si>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</si>
  <si>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</si>
  <si>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</si>
  <si>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</si>
  <si>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</si>
  <si>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</si>
  <si>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</si>
  <si>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</si>
  <si>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</si>
  <si>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</si>
  <si>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</si>
  <si>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</si>
  <si>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</si>
  <si>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</si>
  <si>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</si>
  <si>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</si>
  <si>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</si>
  <si>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</si>
  <si>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</si>
  <si>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</si>
  <si>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</si>
  <si>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</si>
  <si>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</si>
  <si>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</si>
  <si>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</si>
  <si>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</si>
  <si>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</si>
  <si>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</si>
  <si>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</si>
  <si>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</si>
  <si>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</si>
  <si>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</si>
  <si>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</si>
  <si>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</si>
  <si>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</si>
  <si>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</si>
  <si>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</si>
  <si>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</si>
  <si>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</si>
  <si>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</si>
  <si>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</si>
  <si>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</si>
  <si>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</si>
  <si>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</si>
  <si>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</si>
  <si>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</si>
  <si>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</si>
  <si>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</si>
  <si>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</si>
  <si>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</si>
  <si>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</si>
  <si>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</si>
  <si>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</si>
  <si>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</si>
  <si>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</si>
  <si>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</si>
  <si>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</si>
  <si>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</si>
  <si>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</si>
  <si>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</si>
  <si>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</si>
  <si>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</si>
  <si>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</si>
  <si>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</si>
  <si>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</si>
  <si>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</si>
  <si>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</si>
  <si>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</si>
  <si>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</si>
  <si>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</si>
  <si>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</si>
  <si>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</si>
  <si>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</si>
  <si>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</si>
  <si>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</si>
  <si>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</si>
  <si>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</si>
  <si>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</si>
  <si>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</si>
  <si>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</si>
  <si>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</si>
  <si>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</si>
  <si>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</si>
  <si>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</si>
  <si>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</si>
  <si>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</si>
  <si>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</si>
  <si>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</si>
  <si>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</si>
  <si>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</si>
  <si>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</si>
  <si>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</si>
  <si>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</si>
  <si>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</si>
  <si>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</si>
  <si>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</si>
  <si>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</si>
  <si>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</si>
  <si>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</si>
  <si>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</si>
  <si>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</si>
  <si>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</si>
  <si>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</si>
  <si>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</si>
  <si>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</si>
  <si>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</si>
  <si>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</si>
  <si>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</si>
  <si>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</si>
  <si>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</si>
  <si>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</si>
  <si>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</si>
  <si>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</si>
  <si>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</si>
  <si>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</si>
  <si>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</si>
  <si>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</si>
  <si>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</si>
  <si>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</si>
  <si>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</si>
  <si>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</si>
  <si>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</si>
  <si>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</si>
  <si>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</si>
  <si>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</si>
  <si>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</si>
  <si>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</si>
  <si>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</si>
  <si>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</si>
  <si>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</si>
  <si>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</si>
  <si>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</si>
  <si>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</si>
  <si>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</si>
  <si>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</si>
  <si>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</si>
  <si>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</si>
  <si>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</si>
  <si>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</si>
  <si>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</si>
  <si>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</si>
  <si>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</si>
  <si>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</si>
  <si>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</si>
  <si>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</si>
  <si>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</si>
  <si>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</si>
  <si>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</si>
  <si>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</si>
  <si>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</si>
  <si>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</si>
  <si>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</si>
  <si>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</si>
  <si>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</si>
  <si>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</si>
  <si>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</si>
  <si>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</si>
  <si>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</si>
  <si>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</si>
  <si>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</si>
  <si>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</si>
  <si>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</si>
  <si>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</si>
  <si>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</si>
  <si>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</si>
  <si>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</si>
  <si>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</si>
  <si>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</si>
  <si>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</si>
  <si>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</si>
  <si>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</si>
  <si>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</si>
  <si>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</si>
  <si>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</si>
  <si>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</si>
  <si>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</si>
  <si>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</si>
  <si>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</si>
  <si>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</si>
  <si>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</si>
  <si>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</si>
  <si>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</si>
  <si>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</si>
  <si>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</si>
  <si>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</si>
  <si>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</si>
  <si>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</si>
  <si>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</si>
  <si>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</si>
  <si>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</si>
  <si>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</si>
  <si>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</si>
  <si>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</si>
  <si>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</si>
  <si>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</si>
  <si>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</si>
  <si>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</si>
  <si>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</si>
  <si>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</si>
  <si>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</si>
  <si>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</si>
  <si>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</si>
  <si>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</si>
  <si>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</si>
  <si>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</si>
  <si>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</si>
  <si>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</si>
  <si>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</si>
  <si>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</si>
  <si>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</si>
  <si>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</si>
  <si>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</si>
  <si>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</si>
  <si>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</si>
  <si>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</si>
  <si>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</si>
  <si>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</si>
  <si>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</si>
  <si>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</si>
  <si>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</si>
  <si>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</si>
  <si>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</si>
  <si>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</si>
  <si>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</si>
  <si>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</si>
  <si>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</si>
  <si>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</si>
  <si>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</si>
  <si>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</si>
  <si>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</si>
  <si>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</si>
  <si>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</si>
  <si>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</si>
  <si>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</si>
  <si>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</si>
  <si>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</si>
  <si>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</si>
  <si>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</si>
  <si>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</si>
  <si>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</si>
  <si>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</si>
  <si>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</si>
  <si>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</si>
  <si>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</si>
  <si>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</si>
  <si>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</si>
  <si>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</si>
  <si>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</si>
  <si>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</si>
  <si>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</si>
  <si>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</si>
  <si>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</si>
  <si>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</si>
  <si>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</si>
  <si>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</si>
  <si>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</si>
  <si>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</si>
  <si>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</si>
  <si>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</si>
  <si>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</si>
  <si>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</si>
  <si>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</si>
  <si>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</si>
  <si>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</si>
  <si>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</si>
  <si>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</si>
  <si>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</si>
  <si>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</si>
  <si>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</si>
  <si>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</si>
  <si>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</si>
  <si>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</si>
  <si>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</si>
  <si>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</si>
  <si>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</si>
  <si>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</si>
  <si>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</si>
  <si>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</si>
  <si>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</si>
  <si>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</si>
  <si>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</si>
  <si>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</si>
  <si>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</si>
  <si>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</si>
  <si>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</si>
  <si>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</si>
  <si>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</si>
  <si>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</si>
  <si>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</si>
  <si>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</si>
  <si>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</si>
  <si>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</si>
  <si>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</si>
  <si>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</si>
  <si>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</si>
  <si>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</si>
  <si>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</si>
  <si>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</si>
  <si>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</si>
  <si>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</si>
  <si>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</si>
  <si>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</si>
  <si>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</si>
  <si>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</si>
  <si>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</si>
  <si>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</si>
  <si>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</si>
  <si>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</si>
  <si>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</si>
  <si>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</si>
  <si>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</si>
  <si>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</si>
  <si>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</si>
  <si>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</si>
  <si>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</si>
  <si>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</si>
  <si>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</si>
  <si>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</si>
  <si>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</si>
  <si>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</si>
  <si>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</si>
  <si>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</si>
  <si>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</si>
  <si>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</si>
  <si>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</si>
  <si>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</si>
  <si>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</si>
  <si>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</si>
  <si>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</si>
  <si>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</si>
  <si>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</si>
  <si>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</si>
  <si>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</si>
  <si>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</si>
  <si>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</si>
  <si>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</si>
  <si>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</si>
  <si>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</si>
  <si>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</si>
  <si>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</si>
  <si>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</si>
  <si>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</si>
  <si>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</si>
  <si>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</si>
  <si>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</si>
  <si>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</si>
  <si>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</si>
  <si>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</si>
  <si>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</si>
  <si>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</si>
  <si>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</si>
  <si>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</si>
  <si>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</si>
  <si>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</si>
  <si>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</si>
  <si>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</si>
  <si>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</si>
  <si>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</si>
  <si>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</si>
  <si>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</si>
  <si>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</si>
  <si>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</si>
  <si>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</si>
  <si>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</si>
  <si>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</si>
  <si>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</si>
  <si>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</si>
  <si>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</si>
  <si>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</si>
  <si>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</si>
  <si>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</si>
  <si>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</si>
  <si>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</si>
  <si>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</si>
  <si>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</si>
  <si>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</si>
  <si>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</si>
  <si>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</si>
  <si>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</si>
  <si>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</si>
  <si>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</si>
  <si>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</si>
  <si>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</si>
  <si>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</si>
  <si>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</si>
  <si>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</si>
  <si>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</si>
  <si>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</si>
  <si>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</si>
  <si>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</si>
  <si>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</si>
  <si>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</si>
  <si>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</si>
  <si>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</si>
  <si>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</si>
  <si>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</si>
  <si>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</si>
  <si>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</si>
  <si>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</si>
  <si>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</si>
  <si>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</si>
  <si>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</si>
  <si>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</si>
  <si>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</si>
  <si>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</si>
  <si>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</si>
  <si>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</si>
  <si>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</si>
  <si>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</si>
  <si>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</si>
  <si>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</si>
  <si>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</si>
  <si>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</si>
  <si>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</si>
  <si>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</si>
  <si>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</si>
  <si>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</si>
  <si>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</si>
  <si>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</si>
  <si>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</si>
  <si>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</si>
  <si>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</si>
  <si>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</si>
  <si>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</si>
  <si>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</si>
  <si>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</si>
  <si>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</si>
  <si>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</si>
  <si>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</si>
  <si>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</si>
  <si>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</si>
  <si>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</si>
  <si>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</si>
  <si>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</si>
  <si>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</si>
  <si>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</si>
  <si>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</si>
  <si>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</si>
  <si>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</si>
  <si>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</si>
  <si>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</si>
  <si>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</si>
  <si>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</si>
  <si>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</si>
  <si>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</si>
  <si>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</si>
  <si>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</si>
  <si>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</si>
  <si>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</si>
  <si>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</si>
  <si>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</si>
  <si>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</si>
  <si>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</si>
  <si>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</si>
  <si>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</si>
  <si>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</si>
  <si>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</si>
  <si>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</si>
  <si>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</si>
  <si>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</si>
  <si>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</si>
  <si>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</si>
  <si>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</si>
  <si>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</si>
  <si>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</si>
  <si>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</si>
  <si>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</si>
  <si>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</si>
  <si>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</si>
  <si>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</si>
  <si>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</si>
  <si>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</si>
  <si>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</si>
  <si>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</si>
  <si>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</si>
  <si>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</si>
  <si>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</si>
  <si>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</si>
  <si>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</si>
  <si>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</si>
  <si>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</si>
  <si>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</si>
  <si>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</si>
  <si>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</si>
  <si>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</si>
  <si>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</si>
  <si>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</si>
  <si>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</si>
  <si>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</si>
  <si>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</si>
  <si>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</si>
  <si>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</si>
  <si>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</si>
  <si>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</si>
  <si>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</si>
  <si>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</si>
  <si>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</si>
  <si>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</si>
  <si>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</si>
  <si>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</si>
  <si>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</si>
  <si>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</si>
  <si>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</si>
  <si>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</si>
  <si>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</si>
  <si>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</si>
  <si>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</si>
  <si>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</si>
  <si>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</si>
  <si>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</si>
  <si>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</si>
  <si>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</si>
  <si>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</si>
  <si>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</si>
  <si>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</si>
  <si>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</si>
  <si>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</si>
  <si>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</si>
  <si>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</si>
  <si>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</si>
  <si>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</si>
  <si>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</si>
  <si>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</si>
  <si>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</si>
  <si>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</si>
  <si>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</si>
  <si>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</si>
  <si>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</si>
  <si>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</si>
  <si>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</si>
  <si>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</si>
  <si>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</si>
  <si>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</si>
  <si>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</si>
  <si>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</si>
  <si>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</si>
  <si>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</si>
  <si>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</si>
  <si>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</si>
  <si>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</si>
  <si>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</si>
  <si>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</si>
  <si>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</si>
  <si>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</si>
  <si>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</si>
  <si>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</si>
  <si>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</si>
  <si>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</si>
  <si>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</si>
  <si>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</si>
  <si>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</si>
  <si>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</si>
  <si>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</si>
  <si>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</si>
  <si>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</si>
  <si>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</si>
  <si>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</si>
  <si>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</si>
  <si>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</si>
  <si>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</si>
  <si>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</si>
  <si>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</si>
  <si>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</si>
  <si>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</si>
  <si>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</si>
  <si>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</si>
  <si>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</si>
  <si>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</si>
  <si>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</si>
  <si>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</si>
  <si>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</si>
  <si>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</si>
  <si>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</si>
  <si>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</si>
  <si>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</si>
  <si>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</si>
  <si>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</si>
  <si>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</si>
  <si>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</si>
  <si>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</si>
  <si>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</si>
  <si>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</si>
  <si>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</si>
  <si>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</si>
  <si>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</si>
  <si>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</si>
  <si>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</si>
  <si>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</si>
  <si>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</si>
  <si>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</si>
  <si>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</si>
  <si>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</si>
  <si>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</si>
  <si>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</si>
  <si>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</si>
  <si>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</si>
  <si>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</si>
  <si>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</si>
  <si>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</si>
  <si>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</si>
  <si>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</si>
  <si>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</si>
  <si>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</si>
  <si>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</si>
  <si>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</si>
  <si>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</si>
  <si>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</si>
  <si>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</si>
  <si>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</si>
  <si>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</si>
  <si>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</si>
  <si>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</si>
  <si>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</si>
  <si>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</si>
  <si>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</si>
  <si>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</si>
  <si>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</si>
  <si>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</si>
  <si>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</si>
  <si>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</si>
  <si>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</si>
  <si>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</si>
  <si>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</si>
  <si>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</si>
  <si>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</si>
  <si>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</si>
  <si>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</si>
  <si>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</si>
  <si>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</si>
  <si>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</si>
  <si>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</si>
  <si>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</si>
  <si>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</si>
  <si>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</si>
  <si>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</si>
  <si>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</si>
  <si>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</si>
  <si>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</si>
  <si>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</si>
  <si>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</si>
  <si>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</si>
  <si>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</si>
  <si>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</si>
  <si>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</si>
  <si>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</si>
  <si>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</si>
  <si>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</si>
  <si>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</si>
  <si>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</si>
  <si>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</si>
  <si>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</si>
  <si>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</si>
  <si>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</si>
  <si>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</si>
  <si>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</si>
  <si>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</si>
  <si>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</si>
  <si>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</si>
  <si>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</si>
  <si>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</si>
  <si>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</si>
  <si>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</si>
  <si>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</si>
  <si>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</si>
  <si>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</si>
  <si>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</si>
  <si>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</si>
  <si>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</si>
  <si>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</si>
  <si>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</si>
  <si>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</si>
  <si>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</si>
  <si>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</si>
  <si>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</si>
  <si>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</si>
  <si>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</si>
  <si>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</si>
  <si>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</si>
  <si>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</si>
  <si>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</si>
  <si>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</si>
  <si>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</si>
  <si>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</si>
  <si>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</si>
  <si>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</si>
  <si>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</si>
  <si>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</si>
  <si>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</si>
  <si>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</si>
  <si>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</si>
  <si>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</si>
  <si>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</si>
  <si>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</si>
  <si>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</si>
  <si>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</si>
  <si>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</si>
  <si>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</si>
  <si>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</si>
  <si>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</si>
  <si>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</si>
  <si>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</si>
  <si>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</si>
  <si>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</si>
  <si>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</si>
  <si>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</si>
  <si>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</si>
  <si>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</si>
  <si>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</si>
  <si>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</si>
  <si>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</si>
  <si>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</si>
  <si>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</si>
  <si>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</si>
  <si>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</si>
  <si>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</si>
  <si>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</si>
  <si>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</si>
  <si>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</si>
  <si>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</si>
  <si>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</si>
  <si>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</si>
  <si>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</si>
  <si>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</si>
  <si>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</si>
  <si>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</si>
  <si>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</si>
  <si>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</si>
  <si>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</si>
  <si>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</si>
  <si>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</si>
  <si>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</si>
  <si>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</si>
  <si>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</si>
  <si>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</si>
  <si>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</si>
  <si>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</si>
  <si>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</si>
  <si>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</si>
  <si>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</si>
  <si>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</si>
  <si>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</si>
  <si>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</si>
  <si>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</si>
  <si>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</si>
  <si>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</si>
  <si>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</si>
  <si>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</si>
  <si>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</si>
  <si>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</si>
  <si>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</si>
  <si>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</si>
  <si>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</si>
  <si>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</si>
  <si>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</si>
  <si>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</si>
  <si>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</si>
  <si>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</si>
  <si>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</si>
  <si>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</si>
  <si>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</si>
  <si>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</si>
  <si>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</si>
  <si>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</si>
  <si>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</si>
  <si>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</si>
  <si>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</si>
  <si>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</si>
  <si>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</si>
  <si>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</si>
  <si>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</si>
  <si>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</si>
  <si>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</si>
  <si>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</si>
  <si>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</si>
  <si>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</si>
  <si>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</si>
  <si>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</si>
  <si>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</si>
  <si>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</si>
  <si>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</si>
  <si>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</si>
  <si>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</si>
  <si>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</si>
  <si>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</si>
  <si>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</si>
  <si>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</si>
  <si>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</si>
  <si>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</si>
  <si>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</si>
  <si>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</si>
  <si>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</si>
  <si>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</si>
  <si>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</si>
  <si>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</si>
  <si>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</si>
  <si>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</si>
  <si>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</si>
  <si>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</si>
  <si>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</si>
  <si>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</si>
  <si>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</si>
  <si>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</si>
  <si>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</si>
  <si>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</si>
  <si>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</si>
  <si>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</si>
  <si>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</si>
  <si>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</si>
  <si>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</si>
  <si>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</si>
  <si>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</si>
  <si>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</si>
  <si>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</si>
  <si>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</si>
  <si>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</si>
  <si>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</si>
  <si>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</si>
  <si>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</si>
  <si>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</si>
  <si>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</si>
  <si>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</si>
  <si>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</si>
  <si>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</si>
  <si>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</si>
  <si>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</si>
  <si>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</si>
  <si>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</si>
  <si>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</si>
  <si>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</si>
  <si>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</si>
  <si>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</si>
  <si>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</si>
  <si>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</si>
  <si>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</si>
  <si>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</si>
  <si>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</si>
  <si>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</si>
  <si>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</si>
  <si>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</si>
  <si>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</si>
  <si>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</si>
  <si>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</si>
  <si>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</si>
  <si>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</si>
  <si>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</si>
  <si>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</si>
  <si>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</si>
  <si>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</si>
  <si>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</si>
  <si>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</si>
  <si>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</si>
  <si>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</si>
  <si>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</si>
  <si>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</si>
  <si>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</si>
  <si>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</si>
  <si>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</si>
  <si>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</si>
  <si>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</si>
  <si>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</si>
  <si>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</si>
  <si>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</si>
  <si>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</si>
  <si>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</si>
  <si>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</si>
  <si>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</si>
  <si>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</si>
  <si>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</si>
  <si>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</si>
  <si>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</si>
  <si>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</si>
  <si>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</si>
  <si>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</si>
  <si>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</si>
  <si>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</si>
  <si>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</si>
  <si>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</si>
  <si>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</si>
  <si>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</si>
  <si>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</si>
  <si>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</si>
  <si>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</si>
  <si>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</si>
  <si>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</si>
  <si>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</si>
  <si>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</si>
  <si>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</si>
  <si>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</si>
  <si>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</si>
  <si>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</si>
  <si>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</si>
  <si>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</si>
  <si>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</si>
  <si>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</si>
  <si>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</si>
  <si>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</si>
  <si>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</si>
  <si>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</si>
  <si>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</si>
  <si>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</si>
  <si>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</si>
  <si>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</si>
  <si>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</si>
  <si>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</si>
  <si>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</si>
  <si>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</si>
  <si>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</si>
  <si>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</si>
  <si>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</si>
  <si>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</si>
  <si>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</si>
  <si>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</si>
  <si>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</si>
  <si>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</si>
  <si>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</si>
  <si>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</si>
  <si>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</si>
  <si>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</si>
  <si>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</si>
  <si>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</si>
  <si>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</si>
  <si>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</si>
  <si>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</si>
  <si>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</si>
  <si>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</si>
  <si>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</si>
  <si>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</si>
  <si>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</si>
  <si>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</si>
  <si>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</si>
  <si>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</si>
  <si>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</si>
  <si>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</si>
  <si>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</si>
  <si>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</si>
  <si>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</si>
  <si>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</si>
  <si>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</si>
  <si>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</si>
  <si>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</si>
  <si>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</si>
  <si>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</si>
  <si>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</si>
  <si>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</si>
  <si>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</si>
  <si>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</si>
  <si>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</si>
  <si>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</si>
  <si>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</si>
  <si>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</si>
  <si>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</si>
  <si>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</si>
  <si>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</si>
  <si>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</si>
  <si>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</si>
  <si>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</si>
  <si>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</si>
  <si>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</si>
  <si>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</si>
  <si>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</si>
  <si>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</si>
  <si>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</si>
  <si>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</si>
  <si>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</si>
  <si>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</si>
  <si>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</si>
  <si>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</si>
  <si>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</si>
  <si>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</si>
  <si>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</si>
  <si>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</si>
  <si>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</si>
  <si>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</si>
  <si>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</si>
  <si>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</si>
  <si>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</si>
  <si>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</si>
  <si>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</si>
  <si>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</si>
  <si>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</si>
  <si>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</si>
  <si>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</si>
  <si>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</si>
  <si>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</si>
  <si>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</si>
  <si>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</si>
  <si>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</si>
  <si>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</si>
  <si>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</si>
  <si>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</si>
  <si>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</si>
  <si>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</si>
  <si>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</si>
  <si>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</si>
  <si>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</si>
  <si>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</si>
  <si>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</si>
  <si>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</si>
  <si>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</si>
  <si>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</si>
  <si>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</si>
  <si>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</si>
  <si>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</si>
  <si>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</si>
  <si>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</si>
  <si>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</si>
  <si>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</si>
  <si>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</si>
  <si>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</si>
  <si>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</si>
  <si>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</si>
  <si>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</si>
  <si>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</si>
  <si>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</si>
  <si>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</si>
  <si>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</si>
  <si>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</si>
  <si>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</si>
  <si>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</si>
  <si>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</si>
  <si>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</si>
  <si>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</si>
  <si>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</si>
  <si>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</si>
  <si>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</si>
  <si>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</si>
  <si>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</si>
  <si>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</si>
  <si>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</si>
  <si>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</si>
  <si>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</si>
  <si>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</si>
  <si>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</si>
  <si>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</si>
  <si>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</si>
  <si>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</si>
  <si>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</si>
  <si>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</si>
  <si>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</si>
  <si>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</si>
  <si>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</si>
  <si>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</si>
  <si>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</si>
  <si>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</si>
  <si>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</si>
  <si>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</si>
  <si>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</si>
  <si>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</si>
  <si>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</si>
  <si>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</si>
  <si>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</si>
  <si>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</si>
  <si>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</si>
  <si>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</si>
  <si>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</si>
  <si>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</si>
  <si>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</si>
  <si>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</si>
  <si>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</si>
  <si>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</si>
  <si>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</si>
  <si>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</si>
  <si>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</si>
  <si>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</si>
  <si>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</si>
  <si>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</si>
  <si>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</si>
  <si>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</si>
  <si>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</si>
  <si>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</si>
  <si>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</si>
  <si>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</si>
  <si>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</si>
  <si>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</si>
  <si>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</si>
  <si>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</si>
  <si>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</si>
  <si>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</si>
  <si>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</si>
  <si>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</si>
  <si>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</si>
  <si>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</si>
  <si>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</si>
  <si>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</si>
  <si>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</si>
  <si>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</si>
  <si>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</si>
  <si>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</si>
  <si>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</si>
  <si>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</si>
  <si>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</si>
  <si>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</si>
  <si>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</si>
  <si>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</si>
  <si>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</si>
  <si>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</si>
  <si>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</si>
  <si>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</si>
  <si>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</si>
  <si>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</si>
  <si>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</si>
  <si>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</si>
  <si>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</si>
  <si>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</si>
  <si>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</si>
  <si>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</si>
  <si>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</si>
  <si>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</si>
  <si>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</si>
  <si>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</si>
  <si>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</si>
  <si>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</si>
  <si>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</si>
  <si>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</si>
  <si>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</si>
  <si>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</si>
  <si>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</si>
  <si>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</si>
  <si>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</si>
  <si>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</si>
  <si>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</si>
  <si>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</si>
  <si>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</si>
  <si>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</si>
  <si>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</si>
  <si>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</si>
  <si>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</si>
  <si>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</si>
  <si>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</si>
  <si>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</si>
  <si>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</si>
  <si>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</si>
  <si>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</si>
  <si>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</si>
  <si>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</si>
  <si>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</si>
  <si>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</si>
  <si>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</si>
  <si>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</si>
  <si>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</si>
  <si>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</si>
  <si>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</si>
  <si>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</si>
  <si>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</si>
  <si>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</si>
  <si>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</si>
  <si>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</si>
  <si>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</si>
  <si>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</si>
  <si>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</si>
  <si>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</si>
  <si>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</si>
  <si>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</si>
  <si>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</si>
  <si>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</si>
  <si>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</si>
  <si>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</si>
  <si>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</si>
  <si>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</si>
  <si>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</si>
  <si>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</si>
  <si>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</si>
  <si>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</si>
  <si>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</si>
  <si>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</si>
  <si>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</si>
  <si>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</si>
  <si>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</si>
  <si>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</si>
  <si>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</si>
  <si>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</si>
  <si>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</si>
  <si>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</si>
  <si>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</si>
  <si>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</si>
  <si>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</si>
  <si>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</si>
  <si>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</si>
  <si>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</si>
  <si>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</si>
  <si>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</si>
  <si>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</si>
  <si>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</si>
  <si>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</si>
  <si>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</si>
  <si>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</si>
  <si>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</si>
  <si>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</si>
  <si>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</si>
  <si>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</si>
  <si>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</si>
  <si>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</si>
  <si>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</si>
  <si>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</si>
  <si>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</si>
  <si>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</si>
  <si>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</si>
  <si>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</si>
  <si>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</si>
  <si>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</si>
  <si>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</si>
  <si>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</si>
  <si>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</si>
  <si>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</si>
  <si>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</si>
  <si>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</si>
  <si>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</si>
  <si>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</si>
  <si>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</si>
  <si>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</si>
  <si>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</si>
  <si>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</si>
  <si>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</si>
  <si>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</si>
  <si>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</si>
  <si>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</si>
  <si>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</si>
  <si>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</si>
  <si>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</si>
  <si>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</si>
  <si>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</si>
  <si>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</si>
  <si>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</si>
  <si>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</si>
  <si>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</si>
  <si>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</si>
  <si>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</si>
  <si>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</si>
  <si>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</si>
  <si>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</si>
  <si>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</si>
  <si>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</si>
  <si>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</si>
  <si>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</si>
  <si>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</si>
  <si>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</si>
  <si>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</si>
  <si>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</si>
  <si>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</si>
  <si>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</si>
  <si>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</si>
  <si>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</si>
  <si>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</si>
  <si>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</si>
  <si>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</si>
  <si>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</si>
  <si>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</si>
  <si>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</si>
  <si>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</si>
  <si>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</si>
  <si>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</si>
  <si>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</si>
  <si>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</si>
  <si>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</si>
  <si>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</si>
  <si>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</si>
  <si>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</si>
  <si>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</si>
  <si>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</si>
  <si>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</si>
  <si>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</si>
  <si>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</si>
  <si>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</si>
  <si>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</si>
  <si>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</si>
  <si>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</si>
  <si>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</si>
  <si>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</si>
  <si>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</si>
  <si>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</si>
  <si>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</si>
  <si>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</si>
  <si>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</si>
  <si>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</si>
  <si>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</si>
  <si>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</si>
  <si>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</si>
  <si>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</si>
  <si>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</si>
  <si>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</si>
  <si>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</si>
  <si>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</si>
  <si>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</si>
  <si>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</si>
  <si>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</si>
  <si>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</si>
  <si>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</si>
  <si>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</si>
  <si>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</si>
  <si>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</si>
  <si>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</si>
  <si>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</si>
  <si>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</si>
  <si>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</si>
  <si>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</si>
  <si>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</si>
  <si>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</si>
  <si>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</si>
  <si>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</si>
  <si>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</si>
  <si>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</si>
  <si>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</si>
  <si>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</si>
  <si>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</si>
  <si>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</si>
  <si>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</si>
  <si>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</si>
  <si>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</si>
  <si>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</si>
  <si>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</si>
  <si>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</si>
  <si>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</si>
  <si>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</si>
  <si>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</si>
  <si>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</si>
  <si>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</si>
  <si>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</si>
  <si>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</si>
  <si>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</si>
  <si>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</si>
  <si>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</si>
  <si>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</si>
  <si>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</si>
  <si>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</si>
  <si>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</si>
  <si>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</si>
  <si>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</si>
  <si>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</si>
  <si>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</si>
  <si>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</si>
  <si>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</si>
  <si>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</si>
  <si>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</si>
  <si>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</si>
  <si>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</si>
  <si>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</si>
  <si>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</si>
  <si>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</si>
  <si>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</si>
  <si>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</si>
  <si>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</si>
  <si>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</si>
  <si>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</si>
  <si>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</si>
  <si>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</si>
  <si>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</si>
  <si>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</si>
  <si>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</si>
  <si>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</si>
  <si>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</si>
  <si>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</si>
  <si>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</si>
  <si>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</si>
  <si>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</si>
  <si>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</si>
  <si>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</si>
  <si>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</si>
  <si>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</si>
  <si>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</si>
  <si>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</si>
  <si>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</si>
  <si>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</si>
  <si>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</si>
  <si>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</si>
  <si>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</si>
  <si>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</si>
  <si>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</si>
  <si>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</si>
  <si>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</si>
  <si>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</si>
  <si>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</si>
  <si>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</si>
  <si>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</si>
  <si>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</si>
  <si>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</si>
  <si>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</si>
  <si>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</si>
  <si>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</si>
  <si>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</si>
  <si>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</si>
  <si>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</si>
  <si>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</si>
  <si>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</si>
  <si>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</si>
  <si>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</si>
  <si>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</si>
  <si>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</si>
  <si>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</si>
  <si>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</si>
  <si>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</si>
  <si>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</si>
  <si>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</si>
  <si>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</si>
  <si>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</si>
  <si>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</si>
  <si>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</si>
  <si>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</si>
  <si>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</si>
  <si>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</si>
  <si>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</si>
  <si>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</si>
  <si>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</si>
  <si>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</si>
  <si>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</si>
  <si>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</si>
  <si>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</si>
  <si>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</si>
  <si>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</si>
  <si>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</si>
  <si>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</si>
  <si>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</si>
  <si>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</si>
  <si>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</si>
  <si>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</si>
  <si>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</si>
  <si>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</si>
  <si>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</si>
  <si>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</si>
  <si>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</si>
  <si>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</si>
  <si>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</si>
  <si>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</si>
  <si>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</si>
  <si>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</si>
  <si>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</si>
  <si>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</si>
  <si>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</si>
  <si>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</si>
  <si>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</si>
  <si>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</si>
  <si>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</si>
  <si>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</si>
  <si>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</si>
  <si>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</si>
  <si>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</si>
  <si>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</si>
  <si>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</si>
  <si>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</si>
  <si>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</si>
  <si>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</si>
  <si>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</si>
  <si>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</si>
  <si>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</si>
  <si>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</si>
  <si>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</si>
  <si>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</si>
  <si>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</si>
  <si>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</si>
  <si>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</si>
  <si>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</si>
  <si>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</si>
  <si>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</si>
  <si>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</si>
  <si>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</si>
  <si>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</si>
  <si>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</si>
  <si>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</si>
  <si>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</si>
  <si>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</si>
  <si>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</si>
  <si>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</si>
  <si>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</si>
  <si>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</si>
  <si>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</si>
  <si>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</si>
  <si>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</si>
  <si>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</si>
  <si>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</si>
  <si>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</si>
  <si>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</si>
  <si>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</si>
  <si>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</si>
  <si>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</si>
  <si>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</si>
  <si>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</si>
  <si>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</si>
  <si>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</si>
  <si>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</si>
  <si>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</si>
  <si>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</si>
  <si>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</si>
  <si>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</si>
  <si>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</si>
  <si>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</si>
  <si>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</si>
  <si>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</si>
  <si>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</si>
  <si>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</si>
  <si>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</si>
  <si>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</si>
  <si>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</si>
  <si>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</si>
  <si>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</si>
  <si>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</si>
  <si>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</si>
  <si>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</si>
  <si>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</si>
  <si>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</si>
  <si>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</si>
  <si>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</si>
  <si>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</si>
  <si>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</si>
  <si>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</si>
  <si>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</si>
  <si>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</si>
  <si>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</si>
  <si>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</si>
  <si>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</si>
  <si>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</si>
  <si>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</si>
  <si>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</si>
  <si>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</si>
  <si>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</si>
  <si>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</si>
  <si>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</si>
  <si>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</si>
  <si>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</si>
  <si>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</si>
  <si>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</si>
  <si>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</si>
  <si>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</si>
  <si>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</si>
  <si>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</si>
  <si>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</si>
  <si>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</si>
  <si>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</si>
  <si>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</si>
  <si>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</si>
  <si>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</si>
  <si>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</si>
  <si>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</si>
  <si>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</si>
  <si>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</si>
  <si>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</si>
  <si>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</si>
  <si>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</si>
  <si>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</si>
  <si>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</si>
  <si>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</si>
  <si>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</si>
  <si>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</si>
  <si>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</si>
  <si>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</si>
  <si>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</si>
  <si>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</si>
  <si>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</si>
  <si>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</si>
  <si>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</si>
  <si>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</si>
  <si>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</si>
  <si>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</si>
  <si>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</si>
  <si>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</si>
  <si>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</si>
  <si>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</si>
  <si>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</si>
  <si>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</si>
  <si>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</si>
  <si>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</si>
  <si>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</si>
  <si>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</si>
  <si>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</si>
  <si>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</si>
  <si>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</si>
  <si>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</si>
  <si>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</si>
  <si>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</si>
  <si>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</si>
  <si>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</si>
  <si>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</si>
  <si>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</si>
  <si>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</si>
  <si>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</si>
  <si>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</si>
  <si>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</si>
  <si>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</si>
  <si>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</si>
  <si>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</si>
  <si>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</si>
  <si>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</si>
  <si>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</si>
  <si>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</si>
  <si>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</si>
  <si>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</si>
  <si>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</si>
  <si>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</si>
  <si>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</si>
  <si>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</si>
  <si>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</si>
  <si>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</si>
  <si>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</si>
  <si>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</si>
  <si>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</si>
  <si>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</si>
  <si>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</si>
  <si>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</si>
  <si>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</si>
  <si>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</si>
  <si>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</si>
  <si>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</si>
  <si>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</si>
  <si>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</si>
  <si>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</si>
  <si>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</si>
  <si>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</si>
  <si>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</si>
  <si>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</si>
  <si>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</si>
  <si>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</si>
  <si>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</si>
  <si>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</si>
  <si>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</si>
  <si>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</si>
  <si>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</si>
  <si>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</si>
  <si>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</si>
  <si>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</si>
  <si>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</si>
  <si>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</si>
  <si>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</si>
  <si>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</si>
  <si>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</si>
  <si>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</si>
  <si>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</si>
  <si>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</si>
  <si>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</si>
  <si>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</si>
  <si>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</si>
  <si>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</si>
  <si>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</si>
  <si>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</si>
  <si>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</si>
  <si>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</si>
  <si>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</si>
  <si>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</si>
  <si>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</si>
  <si>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</si>
  <si>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</si>
  <si>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</si>
  <si>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</si>
  <si>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</si>
  <si>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</si>
  <si>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</si>
  <si>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</si>
  <si>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</si>
  <si>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</si>
  <si>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</si>
  <si>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</si>
  <si>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</si>
  <si>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</si>
  <si>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</si>
  <si>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</si>
  <si>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</si>
  <si>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</si>
  <si>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</si>
  <si>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</si>
  <si>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</si>
  <si>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</si>
  <si>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</si>
  <si>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</si>
  <si>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</si>
  <si>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</si>
  <si>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</si>
  <si>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</si>
  <si>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</si>
  <si>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</si>
  <si>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</si>
  <si>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</si>
  <si>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</si>
  <si>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</si>
  <si>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</si>
  <si>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</si>
  <si>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</si>
  <si>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</si>
  <si>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</si>
  <si>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</si>
  <si>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</si>
  <si>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</si>
  <si>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</si>
  <si>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</si>
  <si>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</si>
  <si>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</si>
  <si>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</si>
  <si>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</si>
  <si>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</si>
  <si>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</si>
  <si>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</si>
  <si>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</si>
  <si>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</si>
  <si>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</si>
  <si>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</si>
  <si>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</si>
  <si>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</si>
  <si>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</si>
  <si>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</si>
  <si>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</si>
  <si>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</si>
  <si>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</si>
  <si>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</si>
  <si>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</si>
  <si>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</si>
  <si>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</si>
  <si>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</si>
  <si>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</si>
  <si>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</si>
  <si>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</si>
  <si>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</si>
  <si>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</si>
  <si>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</si>
  <si>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</si>
  <si>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</si>
  <si>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</si>
  <si>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</si>
  <si>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</si>
  <si>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</si>
  <si>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</si>
  <si>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</si>
  <si>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</si>
  <si>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</si>
  <si>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</si>
  <si>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</si>
  <si>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</si>
  <si>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</si>
  <si>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</si>
  <si>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</si>
  <si>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</si>
  <si>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</si>
  <si>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</si>
  <si>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</si>
  <si>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</si>
  <si>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</si>
  <si>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</si>
  <si>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</si>
  <si>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</si>
  <si>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</si>
  <si>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</si>
  <si>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</si>
  <si>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</si>
  <si>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</si>
  <si>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</si>
  <si>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</si>
  <si>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</si>
  <si>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</si>
  <si>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</si>
  <si>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</si>
  <si>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</si>
  <si>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</si>
  <si>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</si>
  <si>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</si>
  <si>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</si>
  <si>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</si>
  <si>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</si>
  <si>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</si>
  <si>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</si>
  <si>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</si>
  <si>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</si>
  <si>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</si>
  <si>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</si>
  <si>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</si>
  <si>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</si>
  <si>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</si>
  <si>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</si>
  <si>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</si>
  <si>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</si>
  <si>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</si>
  <si>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</si>
  <si>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</si>
  <si>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</si>
  <si>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</si>
  <si>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</si>
  <si>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</si>
  <si>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</si>
  <si>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</si>
  <si>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</si>
  <si>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</si>
  <si>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</si>
  <si>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</si>
  <si>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</si>
  <si>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</si>
  <si>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</si>
  <si>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</si>
  <si>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</si>
  <si>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</si>
  <si>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</si>
  <si>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</si>
  <si>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</si>
  <si>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</si>
  <si>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</si>
  <si>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</si>
  <si>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</si>
  <si>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</si>
  <si>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</si>
  <si>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</si>
  <si>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</si>
  <si>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</si>
  <si>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</si>
  <si>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</si>
  <si>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</si>
  <si>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</si>
  <si>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</si>
  <si>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</si>
  <si>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</si>
  <si>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</si>
  <si>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</si>
  <si>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</si>
  <si>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</si>
  <si>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</si>
  <si>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</si>
  <si>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</si>
  <si>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</si>
  <si>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</si>
  <si>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</si>
  <si>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</si>
  <si>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</si>
  <si>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</si>
  <si>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</si>
  <si>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</si>
  <si>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</si>
  <si>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</si>
  <si>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</si>
  <si>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</si>
  <si>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</si>
  <si>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</si>
  <si>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</si>
  <si>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</si>
  <si>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</si>
  <si>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</si>
  <si>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</si>
  <si>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</si>
  <si>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</si>
  <si>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</si>
  <si>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</si>
  <si>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</si>
  <si>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</si>
  <si>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</si>
  <si>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</si>
  <si>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</si>
  <si>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</si>
  <si>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</si>
  <si>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</si>
  <si>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</si>
  <si>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</si>
  <si>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</si>
  <si>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</si>
  <si>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</si>
  <si>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</si>
  <si>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</si>
  <si>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</si>
  <si>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</si>
  <si>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</si>
  <si>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</si>
  <si>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</si>
  <si>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</si>
  <si>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</si>
  <si>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</si>
  <si>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</si>
  <si>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</si>
  <si>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</si>
  <si>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</si>
  <si>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</si>
  <si>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</si>
  <si>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</si>
  <si>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</si>
  <si>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</si>
  <si>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</si>
  <si>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</si>
  <si>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</si>
  <si>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</si>
  <si>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</si>
  <si>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</si>
  <si>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</si>
  <si>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</si>
  <si>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</si>
  <si>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</si>
  <si>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</si>
  <si>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</si>
  <si>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</si>
  <si>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</si>
  <si>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</si>
  <si>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</si>
  <si>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</si>
  <si>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</si>
  <si>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</si>
  <si>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</si>
  <si>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</si>
  <si>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</si>
  <si>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</si>
  <si>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</si>
  <si>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</si>
  <si>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</si>
  <si>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</si>
  <si>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</si>
  <si>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</si>
  <si>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</si>
  <si>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</si>
  <si>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</si>
  <si>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</si>
  <si>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</si>
  <si>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</si>
  <si>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</si>
  <si>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</si>
  <si>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</si>
  <si>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</si>
  <si>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</si>
  <si>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</si>
  <si>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</si>
  <si>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</si>
  <si>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</si>
  <si>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</si>
  <si>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</si>
  <si>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</si>
  <si>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</si>
  <si>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</si>
  <si>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</si>
  <si>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</si>
  <si>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</si>
  <si>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</si>
  <si>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</si>
  <si>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</si>
  <si>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</si>
  <si>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</si>
  <si>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</si>
  <si>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</si>
  <si>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</si>
  <si>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</si>
  <si>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</si>
  <si>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</si>
  <si>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</si>
  <si>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</si>
  <si>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</si>
  <si>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</si>
  <si>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</si>
  <si>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</si>
  <si>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</si>
  <si>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</si>
  <si>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</si>
  <si>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</si>
  <si>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</si>
  <si>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</si>
  <si>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</si>
  <si>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</si>
  <si>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</si>
  <si>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</si>
  <si>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</si>
  <si>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</si>
  <si>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</si>
  <si>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</si>
  <si>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</si>
  <si>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</si>
  <si>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</si>
  <si>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</si>
  <si>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</si>
  <si>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</si>
  <si>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</si>
  <si>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</si>
  <si>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</si>
  <si>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</si>
  <si>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</si>
  <si>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</si>
  <si>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</si>
  <si>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</si>
  <si>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</si>
  <si>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</si>
  <si>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</si>
  <si>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</si>
  <si>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</si>
  <si>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</si>
  <si>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</si>
  <si>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</si>
  <si>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</si>
  <si>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</si>
  <si>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</si>
  <si>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</si>
  <si>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</si>
  <si>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</si>
  <si>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</si>
  <si>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</si>
  <si>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</si>
  <si>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</si>
  <si>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</si>
  <si>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</si>
  <si>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</si>
  <si>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</si>
  <si>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</si>
  <si>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</si>
  <si>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</si>
  <si>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</si>
  <si>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</si>
  <si>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</si>
  <si>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</si>
  <si>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</si>
  <si>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</si>
  <si>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</si>
  <si>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</si>
  <si>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</si>
  <si>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</si>
  <si>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</si>
  <si>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</si>
  <si>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</si>
  <si>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</si>
  <si>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</si>
  <si>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</si>
  <si>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</si>
  <si>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</si>
  <si>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</si>
  <si>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</si>
  <si>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</si>
  <si>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</si>
  <si>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</si>
  <si>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</si>
  <si>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</si>
  <si>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</si>
  <si>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</si>
  <si>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</si>
  <si>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</si>
  <si>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</si>
  <si>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</si>
  <si>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</si>
  <si>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</si>
  <si>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</si>
  <si>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</si>
  <si>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</si>
  <si>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</si>
  <si>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</si>
  <si>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</si>
  <si>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</si>
  <si>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</si>
  <si>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</si>
  <si>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</si>
  <si>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</si>
  <si>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</si>
  <si>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</si>
  <si>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</si>
  <si>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</si>
  <si>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</si>
  <si>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</si>
  <si>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</si>
  <si>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</si>
  <si>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</si>
  <si>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</si>
  <si>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</si>
  <si>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</si>
  <si>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</si>
  <si>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</si>
  <si>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</si>
  <si>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</si>
  <si>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</si>
  <si>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</si>
  <si>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</si>
  <si>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</si>
  <si>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</si>
  <si>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</si>
  <si>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</si>
  <si>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</si>
  <si>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</si>
  <si>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</si>
  <si>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</si>
  <si>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</si>
  <si>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</si>
  <si>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</si>
  <si>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</si>
  <si>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</si>
  <si>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</si>
  <si>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</si>
  <si>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</si>
  <si>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</si>
  <si>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</si>
  <si>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</si>
  <si>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</si>
  <si>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</si>
  <si>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</si>
  <si>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</si>
  <si>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</si>
  <si>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</si>
  <si>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</si>
  <si>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</si>
  <si>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</si>
  <si>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</si>
  <si>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</si>
  <si>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</si>
  <si>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</si>
  <si>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</si>
  <si>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</si>
  <si>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</si>
  <si>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</si>
  <si>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</si>
  <si>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</si>
  <si>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</si>
  <si>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</si>
  <si>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</si>
  <si>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</si>
  <si>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</si>
  <si>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</si>
  <si>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</si>
  <si>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</si>
  <si>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</si>
  <si>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</si>
  <si>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</si>
  <si>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</si>
  <si>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</si>
  <si>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</si>
  <si>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</si>
  <si>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</si>
  <si>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</si>
  <si>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</si>
  <si>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</si>
  <si>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</si>
  <si>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</si>
  <si>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</si>
  <si>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</si>
  <si>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</si>
  <si>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</si>
  <si>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</si>
  <si>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</si>
  <si>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</si>
  <si>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</si>
  <si>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</si>
  <si>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</si>
  <si>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</si>
  <si>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</si>
  <si>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</si>
  <si>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</si>
  <si>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</si>
  <si>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</si>
  <si>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</si>
  <si>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</si>
  <si>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</si>
  <si>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</si>
  <si>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</si>
  <si>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</si>
  <si>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</si>
  <si>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</si>
  <si>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</si>
  <si>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</si>
  <si>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</si>
  <si>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</si>
  <si>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</si>
  <si>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</si>
  <si>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</si>
  <si>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</si>
  <si>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</si>
  <si>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</si>
  <si>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</si>
  <si>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</si>
  <si>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</si>
  <si>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</si>
  <si>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</si>
  <si>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</si>
  <si>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</si>
  <si>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</si>
  <si>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</si>
  <si>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</si>
  <si>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</si>
  <si>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</si>
  <si>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</si>
  <si>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</si>
  <si>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</si>
  <si>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</si>
  <si>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</si>
  <si>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</si>
  <si>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</si>
  <si>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</si>
  <si>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</si>
  <si>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</si>
  <si>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</si>
  <si>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</si>
  <si>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</si>
  <si>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</si>
  <si>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</si>
  <si>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</si>
  <si>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</si>
  <si>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</si>
  <si>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</si>
  <si>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</si>
  <si>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</si>
  <si>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</si>
  <si>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</si>
  <si>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</si>
  <si>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</si>
  <si>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</si>
  <si>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</si>
  <si>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</si>
  <si>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</si>
  <si>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</si>
  <si>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</si>
  <si>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</si>
  <si>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</si>
  <si>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</si>
  <si>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</si>
  <si>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</si>
  <si>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</si>
  <si>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</si>
  <si>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</si>
  <si>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</si>
  <si>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</si>
  <si>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</si>
  <si>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</si>
  <si>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</si>
  <si>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</si>
  <si>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</si>
  <si>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</si>
  <si>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</si>
  <si>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</si>
  <si>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</si>
  <si>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</si>
  <si>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</si>
  <si>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</si>
  <si>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</si>
  <si>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</si>
  <si>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</si>
  <si>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</si>
  <si>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</si>
  <si>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</si>
  <si>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</si>
  <si>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</si>
  <si>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</si>
  <si>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</si>
  <si>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</si>
  <si>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</si>
  <si>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</si>
  <si>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</si>
  <si>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</si>
  <si>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</si>
  <si>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</si>
  <si>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</si>
  <si>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</si>
  <si>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</si>
  <si>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</si>
  <si>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</si>
  <si>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</si>
  <si>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</si>
  <si>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</si>
  <si>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</si>
  <si>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</si>
  <si>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</si>
  <si>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</si>
  <si>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</si>
  <si>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</si>
  <si>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</si>
  <si>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</si>
  <si>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</si>
  <si>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</si>
  <si>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</si>
  <si>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</si>
  <si>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</si>
  <si>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</si>
  <si>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</si>
  <si>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</si>
  <si>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</si>
  <si>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</si>
  <si>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</si>
  <si>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</si>
  <si>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</si>
  <si>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</si>
  <si>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</si>
  <si>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</si>
  <si>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</si>
  <si>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</si>
  <si>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</si>
  <si>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</si>
  <si>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</si>
  <si>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</si>
  <si>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</si>
  <si>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</si>
  <si>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</si>
  <si>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</si>
  <si>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</si>
  <si>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</si>
  <si>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</si>
  <si>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</si>
  <si>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</si>
  <si>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</si>
  <si>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</si>
  <si>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</si>
  <si>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</si>
  <si>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</si>
  <si>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</si>
  <si>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</si>
  <si>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</si>
  <si>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</si>
  <si>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</si>
  <si>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</si>
  <si>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</si>
  <si>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</si>
  <si>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</si>
  <si>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</si>
  <si>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</si>
  <si>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</si>
  <si>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</si>
  <si>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</si>
  <si>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</si>
  <si>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</si>
  <si>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</si>
  <si>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</si>
  <si>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</si>
  <si>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</si>
  <si>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</si>
  <si>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</si>
  <si>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</si>
  <si>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</si>
  <si>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</si>
  <si>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</si>
  <si>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</si>
  <si>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</si>
  <si>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</si>
  <si>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</si>
  <si>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</si>
  <si>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</si>
  <si>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</si>
  <si>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</si>
  <si>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</si>
  <si>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</si>
  <si>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</si>
  <si>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</si>
  <si>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</si>
  <si>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</si>
  <si>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</si>
  <si>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</si>
  <si>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</si>
  <si>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</si>
  <si>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</si>
  <si>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</si>
  <si>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</si>
  <si>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</si>
  <si>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</si>
  <si>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</si>
  <si>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</si>
  <si>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</si>
  <si>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</si>
  <si>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</si>
  <si>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</si>
  <si>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</si>
  <si>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</si>
  <si>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</si>
  <si>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</si>
  <si>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</si>
  <si>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</si>
  <si>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</si>
  <si>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</si>
  <si>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</si>
  <si>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</si>
  <si>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</si>
  <si>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</si>
  <si>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</si>
  <si>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</si>
  <si>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</si>
  <si>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</si>
  <si>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</si>
  <si>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</si>
  <si>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</si>
  <si>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</si>
  <si>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</si>
  <si>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</si>
  <si>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</si>
  <si>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</si>
  <si>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</si>
  <si>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</si>
  <si>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</si>
  <si>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</si>
  <si>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</si>
  <si>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</si>
  <si>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</si>
  <si>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</si>
  <si>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</si>
  <si>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</si>
  <si>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</si>
  <si>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</si>
  <si>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</si>
  <si>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</si>
  <si>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</si>
  <si>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</si>
  <si>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</si>
  <si>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</si>
  <si>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</si>
  <si>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</si>
  <si>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</si>
  <si>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</si>
  <si>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</si>
  <si>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</si>
  <si>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</si>
  <si>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</si>
  <si>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</si>
  <si>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</si>
  <si>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</si>
  <si>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</si>
  <si>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</si>
  <si>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</si>
  <si>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</si>
  <si>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</si>
  <si>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</si>
  <si>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</si>
  <si>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</si>
  <si>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</si>
  <si>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</si>
  <si>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</si>
  <si>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</si>
  <si>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</si>
  <si>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</si>
  <si>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</si>
  <si>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</si>
  <si>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</si>
  <si>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</si>
  <si>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</si>
  <si>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</si>
  <si>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</si>
  <si>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</si>
  <si>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</si>
  <si>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</si>
  <si>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</si>
  <si>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</si>
  <si>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</si>
  <si>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</si>
  <si>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</si>
  <si>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</si>
  <si>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</si>
  <si>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</si>
  <si>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</si>
  <si>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</si>
  <si>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</si>
  <si>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</si>
  <si>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</si>
  <si>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</si>
  <si>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</si>
  <si>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</si>
  <si>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</si>
  <si>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</si>
  <si>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</si>
  <si>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</si>
  <si>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</si>
  <si>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</si>
  <si>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</si>
  <si>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</si>
  <si>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</si>
  <si>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</si>
  <si>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</si>
  <si>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</si>
  <si>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</si>
  <si>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</si>
  <si>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</si>
  <si>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</si>
  <si>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</si>
  <si>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</si>
  <si>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</si>
  <si>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</si>
  <si>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</si>
  <si>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</si>
  <si>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</si>
  <si>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</si>
  <si>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</si>
  <si>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</si>
  <si>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</si>
  <si>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</si>
  <si>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</si>
  <si>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</si>
  <si>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</si>
  <si>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</si>
  <si>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</si>
  <si>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</si>
  <si>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</si>
  <si>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</si>
  <si>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</si>
  <si>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</si>
  <si>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</si>
  <si>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</si>
  <si>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</si>
  <si>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</si>
  <si>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</si>
  <si>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</si>
  <si>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</si>
  <si>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</si>
  <si>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</si>
  <si>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</si>
  <si>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</si>
  <si>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</si>
  <si>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</si>
  <si>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</si>
  <si>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</si>
  <si>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</si>
  <si>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</si>
  <si>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</si>
  <si>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</si>
  <si>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</si>
  <si>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</si>
  <si>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</si>
  <si>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</si>
  <si>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</si>
  <si>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</si>
  <si>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</si>
  <si>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</si>
  <si>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</si>
  <si>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</si>
  <si>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</si>
  <si>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</si>
  <si>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</si>
  <si>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</si>
  <si>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</si>
  <si>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</si>
  <si>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</si>
  <si>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</si>
  <si>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</si>
  <si>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</si>
  <si>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</si>
  <si>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</si>
  <si>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</si>
  <si>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</si>
  <si>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</si>
  <si>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</si>
  <si>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</si>
  <si>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</si>
  <si>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</si>
  <si>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</si>
  <si>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</si>
  <si>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</si>
  <si>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</si>
  <si>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</si>
  <si>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</si>
  <si>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</si>
  <si>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</si>
  <si>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</si>
  <si>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</si>
  <si>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</si>
  <si>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</si>
  <si>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</si>
  <si>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</si>
  <si>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</si>
  <si>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</si>
  <si>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</si>
  <si>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</si>
  <si>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</si>
  <si>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</si>
  <si>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</si>
  <si>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</si>
  <si>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</si>
  <si>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</si>
  <si>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</si>
  <si>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</si>
  <si>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</si>
  <si>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</si>
  <si>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</si>
  <si>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</si>
  <si>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</si>
  <si>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</si>
  <si>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</si>
  <si>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</si>
  <si>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</si>
  <si>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</si>
  <si>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</si>
  <si>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</si>
  <si>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</si>
  <si>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</si>
  <si>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</si>
  <si>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</si>
  <si>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</si>
  <si>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</si>
  <si>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</si>
  <si>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</si>
  <si>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</si>
  <si>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</si>
  <si>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</si>
  <si>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</si>
  <si>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</si>
  <si>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</si>
  <si>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</si>
  <si>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</si>
  <si>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</si>
  <si>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</si>
  <si>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</si>
  <si>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</si>
  <si>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</si>
  <si>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</si>
  <si>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</si>
  <si>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</si>
  <si>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</si>
  <si>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</si>
  <si>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</si>
  <si>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</si>
  <si>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</si>
  <si>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</si>
  <si>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</si>
  <si>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</si>
  <si>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</si>
  <si>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</si>
  <si>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</si>
  <si>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</si>
  <si>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</si>
  <si>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</si>
  <si>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</si>
  <si>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</si>
  <si>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</si>
  <si>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</si>
  <si>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</si>
  <si>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</si>
  <si>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</si>
  <si>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</si>
  <si>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</si>
  <si>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</si>
  <si>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</si>
  <si>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</si>
  <si>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</si>
  <si>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</si>
  <si>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</si>
  <si>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</si>
  <si>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</si>
  <si>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</si>
  <si>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</si>
  <si>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</si>
  <si>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</si>
  <si>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</si>
  <si>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</si>
  <si>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</si>
  <si>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</si>
  <si>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</si>
  <si>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</si>
  <si>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</si>
  <si>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</si>
  <si>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</si>
  <si>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</si>
  <si>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</si>
  <si>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</si>
  <si>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</si>
  <si>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</si>
  <si>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</si>
  <si>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</si>
  <si>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</si>
  <si>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</si>
  <si>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</si>
  <si>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</si>
  <si>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</si>
  <si>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</si>
  <si>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</si>
  <si>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</si>
  <si>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</si>
  <si>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</si>
  <si>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</si>
  <si>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</si>
  <si>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</si>
  <si>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</si>
  <si>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</si>
  <si>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</si>
  <si>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</si>
  <si>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</si>
  <si>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</si>
  <si>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</si>
  <si>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</si>
  <si>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</si>
  <si>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</si>
  <si>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</si>
  <si>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</si>
  <si>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</si>
  <si>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</si>
  <si>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</si>
  <si>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</si>
  <si>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</si>
  <si>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</si>
  <si>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</si>
  <si>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</si>
  <si>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</si>
  <si>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</si>
  <si>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</si>
  <si>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</si>
  <si>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</si>
  <si>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</si>
  <si>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</si>
  <si>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</si>
  <si>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</si>
  <si>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</si>
  <si>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</si>
  <si>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</si>
  <si>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</si>
  <si>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</si>
  <si>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</si>
  <si>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</si>
  <si>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</si>
  <si>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</si>
  <si>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</si>
  <si>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</si>
  <si>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</si>
  <si>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</si>
  <si>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</si>
  <si>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</si>
  <si>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</si>
  <si>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</si>
  <si>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</si>
  <si>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</si>
  <si>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</si>
  <si>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</si>
  <si>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</si>
  <si>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</si>
  <si>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</si>
  <si>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</si>
  <si>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</si>
  <si>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</si>
  <si>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</si>
  <si>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</si>
  <si>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</si>
  <si>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</si>
  <si>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</si>
  <si>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</si>
  <si>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</si>
  <si>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</si>
  <si>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</si>
  <si>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</si>
  <si>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</si>
  <si>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</si>
  <si>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</si>
  <si>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</si>
  <si>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</si>
  <si>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</si>
  <si>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</si>
  <si>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</si>
  <si>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</si>
  <si>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</si>
  <si>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</si>
  <si>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</si>
  <si>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</si>
  <si>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</si>
  <si>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</si>
  <si>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</si>
  <si>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</si>
  <si>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</si>
  <si>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</si>
  <si>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</si>
  <si>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</si>
  <si>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</si>
  <si>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</si>
  <si>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</si>
  <si>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</si>
  <si>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</si>
  <si>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</si>
  <si>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</si>
  <si>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</si>
  <si>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</si>
  <si>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</si>
  <si>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</si>
  <si>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</si>
  <si>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</si>
  <si>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</si>
  <si>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</si>
  <si>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</si>
  <si>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</si>
  <si>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</si>
  <si>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</si>
  <si>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</si>
  <si>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</si>
  <si>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</si>
  <si>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</si>
  <si>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</si>
  <si>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</si>
  <si>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</si>
  <si>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</si>
  <si>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</si>
  <si>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</si>
  <si>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</si>
  <si>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</si>
  <si>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</si>
  <si>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</si>
  <si>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</si>
  <si>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</si>
  <si>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</si>
  <si>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</si>
  <si>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</si>
  <si>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</si>
  <si>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</si>
  <si>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</si>
  <si>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</si>
  <si>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</si>
  <si>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</si>
  <si>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</si>
  <si>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</si>
  <si>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</si>
  <si>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</si>
  <si>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</si>
  <si>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</si>
  <si>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</si>
  <si>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</si>
  <si>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</si>
  <si>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</si>
  <si>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</si>
  <si>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</si>
  <si>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</si>
  <si>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</si>
  <si>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</si>
  <si>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</si>
  <si>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</si>
  <si>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</si>
  <si>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</si>
  <si>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</si>
  <si>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</si>
  <si>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</si>
  <si>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</si>
  <si>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</si>
  <si>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</si>
  <si>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</si>
  <si>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</si>
  <si>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</si>
  <si>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</si>
  <si>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</si>
  <si>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</si>
  <si>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</si>
  <si>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</si>
  <si>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</si>
  <si>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</si>
  <si>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</si>
  <si>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</si>
  <si>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</si>
  <si>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</si>
  <si>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</si>
  <si>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</si>
  <si>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</si>
  <si>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</si>
  <si>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</si>
  <si>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</si>
  <si>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</si>
  <si>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</si>
  <si>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</si>
  <si>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</si>
  <si>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</si>
  <si>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</si>
  <si>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</si>
  <si>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</si>
  <si>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</si>
  <si>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</si>
  <si>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</si>
  <si>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</si>
  <si>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</si>
  <si>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</si>
  <si>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</si>
  <si>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</si>
  <si>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</si>
  <si>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</si>
  <si>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</si>
  <si>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</si>
  <si>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</si>
  <si>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</si>
  <si>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</si>
  <si>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</si>
  <si>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</si>
  <si>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</si>
  <si>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</si>
  <si>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</si>
  <si>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</si>
  <si>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</si>
  <si>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</si>
  <si>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</si>
  <si>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</si>
  <si>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</si>
  <si>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</si>
  <si>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</si>
  <si>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</si>
  <si>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</si>
  <si>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</si>
  <si>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</si>
  <si>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</si>
  <si>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</si>
  <si>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</si>
  <si>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</si>
  <si>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</si>
  <si>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</si>
  <si>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</si>
  <si>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</si>
  <si>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</si>
  <si>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</si>
  <si>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</si>
  <si>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</si>
  <si>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</si>
  <si>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</si>
  <si>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</si>
  <si>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</si>
  <si>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</si>
  <si>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</si>
  <si>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</si>
  <si>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</si>
  <si>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</si>
  <si>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</si>
  <si>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</si>
  <si>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</si>
  <si>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</si>
  <si>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</si>
  <si>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</si>
  <si>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</si>
  <si>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</si>
  <si>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</si>
  <si>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</si>
  <si>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</si>
  <si>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</si>
  <si>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</si>
  <si>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</si>
  <si>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</si>
  <si>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</si>
  <si>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</si>
  <si>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</si>
  <si>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</si>
  <si>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</si>
  <si>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</si>
  <si>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</si>
  <si>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</si>
  <si>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</si>
  <si>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</si>
  <si>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</si>
  <si>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</si>
  <si>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</si>
  <si>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</si>
  <si>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</si>
  <si>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</si>
  <si>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</si>
  <si>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</si>
  <si>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</si>
  <si>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</si>
  <si>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</si>
  <si>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</si>
  <si>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</si>
  <si>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</si>
  <si>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</si>
  <si>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</si>
  <si>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</si>
  <si>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</si>
  <si>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</si>
  <si>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</si>
  <si>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</si>
  <si>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</si>
  <si>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</si>
  <si>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</si>
  <si>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</si>
  <si>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</si>
  <si>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</si>
  <si>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</si>
  <si>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</si>
  <si>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</si>
  <si>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</si>
  <si>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</si>
  <si>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</si>
  <si>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</si>
  <si>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</si>
  <si>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</si>
  <si>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</si>
  <si>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</si>
  <si>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</si>
  <si>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</si>
  <si>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</si>
  <si>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</si>
  <si>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</si>
  <si>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</si>
  <si>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</si>
  <si>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</si>
  <si>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</si>
  <si>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</si>
  <si>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</si>
  <si>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</si>
  <si>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</si>
  <si>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</si>
  <si>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</si>
  <si>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</si>
  <si>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</si>
  <si>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</si>
  <si>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</si>
  <si>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</si>
  <si>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</si>
  <si>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</si>
  <si>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</si>
  <si>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</si>
  <si>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</si>
  <si>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</si>
  <si>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</si>
  <si>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</si>
  <si>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</si>
  <si>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</si>
  <si>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</si>
  <si>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</si>
  <si>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</si>
  <si>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</si>
  <si>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</si>
  <si>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</si>
  <si>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</si>
  <si>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</si>
  <si>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</si>
  <si>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</si>
  <si>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</si>
  <si>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</si>
  <si>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</si>
  <si>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</si>
  <si>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</si>
  <si>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</si>
  <si>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</si>
  <si>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</si>
  <si>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</si>
  <si>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</si>
  <si>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</si>
  <si>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</si>
  <si>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</si>
  <si>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</si>
  <si>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</si>
  <si>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</si>
  <si>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</si>
  <si>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</si>
  <si>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</si>
  <si>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</si>
  <si>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</si>
  <si>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</si>
  <si>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</si>
  <si>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</si>
  <si>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</si>
  <si>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</si>
  <si>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</si>
  <si>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</si>
  <si>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</si>
  <si>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</si>
  <si>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</si>
  <si>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</si>
  <si>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</si>
  <si>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</si>
  <si>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</si>
  <si>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</si>
  <si>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</si>
  <si>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</si>
  <si>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</si>
  <si>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</si>
  <si>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</si>
  <si>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</si>
  <si>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</si>
  <si>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</si>
  <si>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</si>
  <si>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</si>
  <si>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</si>
  <si>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</si>
  <si>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</si>
  <si>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</si>
  <si>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</si>
  <si>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</si>
  <si>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</si>
  <si>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</si>
  <si>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</si>
  <si>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</si>
  <si>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</si>
  <si>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</si>
  <si>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</si>
  <si>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</si>
  <si>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</si>
  <si>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</si>
  <si>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</si>
  <si>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</si>
  <si>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</si>
  <si>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</si>
  <si>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</si>
  <si>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</si>
  <si>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</si>
  <si>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</si>
  <si>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</si>
  <si>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</si>
  <si>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</si>
  <si>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</si>
  <si>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</si>
  <si>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</si>
  <si>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</si>
  <si>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</si>
  <si>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</si>
  <si>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</si>
  <si>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</si>
  <si>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</si>
  <si>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</si>
  <si>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</si>
  <si>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</si>
  <si>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</si>
  <si>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</si>
  <si>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</si>
  <si>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</si>
  <si>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</si>
  <si>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</si>
  <si>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</si>
  <si>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</si>
  <si>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</si>
  <si>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</si>
  <si>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</si>
  <si>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</si>
  <si>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</si>
  <si>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</si>
  <si>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</si>
  <si>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</si>
  <si>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</si>
  <si>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</si>
  <si>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</si>
  <si>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</si>
  <si>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</si>
  <si>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</si>
  <si>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</si>
  <si>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</si>
  <si>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</si>
  <si>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</si>
  <si>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</si>
  <si>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</si>
  <si>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</si>
  <si>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</si>
  <si>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</si>
  <si>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</si>
  <si>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</si>
  <si>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</si>
  <si>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</si>
  <si>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</si>
  <si>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</si>
  <si>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</si>
  <si>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</si>
  <si>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</si>
  <si>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</si>
  <si>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</si>
  <si>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</si>
  <si>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</si>
  <si>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</si>
  <si>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</si>
  <si>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</si>
  <si>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</si>
  <si>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</si>
  <si>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</si>
  <si>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</si>
  <si>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</si>
  <si>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</si>
  <si>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</si>
  <si>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</si>
  <si>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</si>
  <si>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</si>
  <si>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</si>
  <si>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</si>
  <si>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</si>
  <si>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</si>
  <si>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</si>
  <si>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</si>
  <si>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</si>
  <si>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</si>
  <si>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</si>
  <si>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</si>
  <si>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</si>
  <si>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</si>
  <si>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</si>
  <si>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</si>
  <si>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</si>
  <si>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</si>
  <si>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</si>
  <si>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</si>
  <si>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</si>
  <si>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</si>
  <si>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</si>
  <si>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</si>
  <si>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</si>
  <si>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</si>
  <si>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</si>
  <si>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</si>
  <si>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</si>
  <si>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</si>
  <si>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</si>
  <si>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</si>
  <si>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</si>
  <si>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</si>
  <si>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</si>
  <si>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</si>
  <si>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</si>
  <si>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</si>
  <si>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</si>
  <si>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</si>
  <si>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</si>
  <si>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</si>
  <si>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</si>
  <si>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</si>
  <si>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</si>
  <si>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</si>
  <si>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</si>
  <si>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</si>
  <si>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</si>
  <si>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</si>
  <si>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</si>
  <si>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</si>
  <si>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</si>
  <si>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</si>
  <si>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</si>
  <si>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</si>
  <si>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</si>
  <si>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</si>
  <si>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</si>
  <si>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</si>
  <si>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</si>
  <si>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</si>
  <si>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</si>
  <si>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</si>
  <si>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</si>
  <si>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</si>
  <si>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</si>
  <si>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</si>
  <si>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</si>
  <si>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</si>
  <si>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</si>
  <si>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</si>
  <si>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</si>
  <si>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</si>
  <si>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</si>
  <si>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</si>
  <si>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</si>
  <si>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</si>
  <si>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</si>
  <si>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</si>
  <si>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</si>
  <si>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</si>
  <si>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</si>
  <si>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</si>
  <si>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</si>
  <si>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</si>
  <si>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</si>
  <si>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</si>
  <si>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</si>
  <si>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</si>
  <si>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</si>
  <si>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</si>
  <si>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</si>
  <si>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</si>
  <si>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</si>
  <si>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</si>
  <si>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</si>
  <si>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</si>
  <si>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</si>
  <si>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</si>
  <si>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</si>
  <si>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</si>
  <si>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</si>
  <si>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</si>
  <si>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</si>
  <si>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</si>
  <si>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</si>
  <si>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</si>
  <si>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</si>
  <si>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</si>
  <si>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</si>
  <si>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</si>
  <si>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</si>
  <si>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</si>
  <si>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</si>
  <si>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</si>
  <si>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</si>
  <si>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</si>
  <si>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</si>
  <si>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</si>
  <si>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</si>
  <si>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</si>
  <si>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</si>
  <si>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</si>
  <si>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</si>
  <si>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</si>
  <si>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</si>
  <si>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</si>
  <si>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</si>
  <si>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</si>
  <si>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</si>
  <si>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</si>
  <si>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</si>
  <si>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</si>
  <si>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</si>
  <si>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</si>
  <si>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</si>
  <si>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</si>
  <si>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</si>
  <si>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</si>
  <si>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</si>
  <si>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</si>
  <si>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</si>
  <si>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</si>
  <si>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</si>
  <si>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</si>
  <si>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</si>
  <si>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</si>
  <si>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</si>
  <si>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</si>
  <si>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</si>
  <si>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</si>
  <si>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</si>
  <si>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</si>
  <si>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</si>
  <si>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</si>
  <si>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</si>
  <si>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</si>
  <si>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</si>
  <si>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</si>
  <si>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</si>
  <si>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</si>
  <si>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</si>
  <si>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</si>
  <si>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</si>
  <si>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</si>
  <si>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</si>
  <si>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</si>
  <si>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</si>
  <si>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</si>
  <si>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</si>
  <si>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</si>
  <si>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</si>
  <si>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</si>
  <si>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</si>
  <si>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</si>
  <si>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</si>
  <si>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</si>
  <si>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</si>
  <si>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</si>
  <si>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</si>
  <si>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</si>
  <si>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</si>
  <si>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</si>
  <si>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</si>
  <si>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</si>
  <si>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</si>
  <si>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</si>
  <si>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</si>
  <si>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</si>
  <si>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</si>
  <si>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</si>
  <si>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</si>
  <si>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</si>
  <si>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</si>
  <si>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</si>
  <si>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</si>
  <si>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</si>
  <si>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</si>
  <si>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</si>
  <si>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</si>
  <si>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</si>
  <si>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</si>
  <si>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</si>
  <si>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</si>
  <si>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</si>
  <si>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</si>
  <si>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</si>
  <si>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</si>
  <si>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</si>
  <si>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</si>
  <si>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</si>
  <si>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</si>
  <si>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</si>
  <si>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</si>
  <si>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</si>
  <si>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</si>
  <si>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</si>
  <si>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</si>
  <si>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</si>
  <si>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</si>
  <si>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</si>
  <si>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</si>
  <si>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</si>
  <si>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</si>
  <si>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</si>
  <si>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</si>
  <si>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</si>
  <si>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</si>
  <si>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</si>
  <si>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</si>
  <si>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</si>
  <si>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</si>
  <si>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</si>
  <si>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</si>
  <si>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</si>
  <si>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</si>
  <si>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</si>
  <si>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</si>
  <si>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</si>
  <si>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</si>
  <si>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</si>
  <si>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</si>
  <si>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</si>
  <si>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</si>
  <si>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</si>
  <si>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</si>
  <si>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</si>
  <si>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</si>
  <si>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</si>
  <si>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</si>
  <si>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</si>
  <si>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</si>
  <si>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</si>
  <si>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</si>
  <si>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</si>
  <si>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</si>
  <si>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</si>
  <si>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</si>
  <si>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</si>
  <si>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</si>
  <si>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</si>
  <si>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</si>
  <si>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</si>
  <si>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</si>
  <si>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</si>
  <si>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</si>
  <si>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</si>
  <si>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</si>
  <si>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</si>
  <si>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</si>
  <si>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</si>
  <si>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</si>
  <si>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</si>
  <si>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</si>
  <si>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</si>
  <si>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</si>
  <si>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</si>
  <si>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</si>
  <si>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</si>
  <si>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</si>
  <si>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</si>
  <si>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</si>
  <si>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</si>
  <si>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</si>
  <si>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</si>
  <si>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</si>
  <si>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</si>
  <si>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</si>
  <si>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</si>
  <si>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</si>
  <si>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</si>
  <si>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</si>
  <si>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</si>
  <si>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</si>
  <si>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</si>
  <si>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</si>
  <si>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</si>
  <si>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</si>
  <si>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</si>
  <si>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</si>
  <si>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</si>
  <si>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</si>
  <si>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</si>
  <si>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</si>
  <si>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</si>
  <si>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</si>
  <si>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</si>
  <si>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</si>
  <si>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</si>
  <si>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</si>
  <si>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</si>
  <si>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</si>
  <si>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</si>
  <si>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</si>
  <si>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</si>
  <si>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</si>
  <si>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</si>
  <si>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</si>
  <si>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</si>
  <si>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</si>
  <si>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</si>
  <si>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</si>
  <si>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</si>
  <si>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</si>
  <si>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</si>
  <si>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</si>
  <si>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</si>
  <si>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</si>
  <si>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</si>
  <si>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</si>
  <si>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</si>
  <si>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</si>
  <si>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</si>
  <si>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</si>
  <si>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</si>
  <si>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</si>
  <si>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</si>
  <si>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</si>
  <si>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</si>
  <si>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</si>
  <si>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</si>
  <si>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</si>
  <si>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</si>
  <si>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</si>
  <si>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</si>
  <si>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</si>
  <si>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</si>
  <si>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</si>
  <si>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</si>
  <si>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</si>
  <si>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</si>
  <si>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</si>
  <si>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</si>
  <si>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</si>
  <si>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</si>
  <si>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</si>
  <si>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</si>
  <si>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</si>
  <si>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</si>
  <si>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</si>
  <si>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</si>
  <si>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</si>
  <si>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</si>
  <si>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</si>
  <si>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</si>
  <si>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</si>
  <si>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</si>
  <si>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</si>
  <si>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</si>
  <si>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</si>
  <si>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</si>
  <si>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</si>
  <si>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</si>
  <si>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</si>
  <si>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</si>
  <si>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</si>
  <si>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</si>
  <si>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</si>
  <si>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</si>
  <si>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</si>
  <si>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</si>
  <si>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</si>
  <si>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</si>
  <si>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</si>
  <si>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</si>
  <si>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</si>
  <si>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</si>
  <si>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</si>
  <si>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</si>
  <si>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</si>
  <si>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</si>
  <si>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</si>
  <si>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</si>
  <si>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</si>
  <si>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</si>
  <si>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</si>
  <si>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</si>
  <si>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</si>
  <si>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</si>
  <si>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</si>
  <si>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</si>
  <si>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</si>
  <si>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</si>
  <si>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</si>
  <si>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</si>
  <si>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</si>
  <si>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</si>
  <si>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</si>
  <si>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</si>
  <si>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</si>
  <si>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</si>
  <si>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</si>
  <si>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</si>
  <si>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</si>
  <si>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</si>
  <si>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</si>
  <si>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</si>
  <si>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</si>
  <si>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</si>
  <si>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</si>
  <si>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</si>
  <si>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</si>
  <si>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</si>
  <si>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</si>
  <si>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</si>
  <si>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</si>
  <si>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</si>
  <si>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</si>
  <si>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</si>
  <si>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</si>
  <si>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</si>
  <si>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</si>
  <si>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</si>
  <si>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</si>
  <si>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</si>
  <si>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</si>
  <si>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</si>
  <si>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</si>
  <si>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</si>
  <si>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</si>
  <si>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</si>
  <si>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</si>
  <si>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</si>
  <si>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</si>
  <si>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</si>
  <si>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</si>
  <si>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</si>
  <si>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</si>
  <si>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</si>
  <si>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</si>
  <si>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</si>
  <si>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</si>
  <si>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</si>
  <si>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</si>
  <si>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</si>
  <si>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</si>
  <si>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</si>
  <si>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</si>
  <si>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</si>
  <si>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</si>
  <si>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</si>
  <si>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</si>
  <si>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</si>
  <si>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</si>
  <si>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</si>
  <si>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</si>
  <si>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</si>
  <si>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</si>
  <si>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</si>
  <si>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</si>
  <si>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</si>
  <si>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</si>
  <si>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</si>
  <si>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</si>
  <si>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</si>
  <si>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</si>
  <si>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</si>
  <si>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</si>
  <si>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</si>
  <si>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</si>
  <si>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</si>
  <si>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</si>
  <si>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</si>
  <si>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</si>
  <si>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</si>
  <si>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</si>
  <si>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</si>
  <si>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</si>
  <si>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</si>
  <si>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</si>
  <si>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</si>
  <si>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</si>
  <si>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</si>
  <si>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</si>
  <si>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</si>
  <si>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</si>
  <si>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</si>
  <si>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</si>
  <si>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</si>
  <si>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</si>
  <si>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</si>
  <si>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</si>
  <si>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</si>
  <si>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</si>
  <si>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</si>
  <si>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</si>
  <si>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</si>
  <si>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</si>
  <si>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</si>
  <si>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</si>
  <si>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</si>
  <si>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</si>
  <si>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</si>
  <si>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</si>
  <si>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</si>
  <si>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</si>
  <si>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</si>
  <si>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</si>
  <si>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</si>
  <si>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</si>
  <si>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</si>
  <si>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</si>
  <si>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</si>
  <si>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</si>
  <si>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</si>
  <si>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</si>
  <si>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</si>
  <si>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</si>
  <si>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</si>
  <si>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</si>
  <si>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</si>
  <si>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</si>
  <si>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</si>
  <si>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</si>
  <si>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</si>
  <si>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</si>
  <si>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</si>
  <si>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</si>
  <si>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</si>
  <si>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</si>
  <si>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</si>
  <si>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</si>
  <si>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</si>
  <si>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</si>
  <si>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</si>
  <si>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</si>
  <si>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</si>
  <si>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</si>
  <si>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</si>
  <si>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</si>
  <si>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</si>
  <si>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</si>
  <si>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</si>
  <si>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</si>
  <si>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</si>
  <si>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</si>
  <si>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</si>
  <si>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</si>
  <si>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</si>
  <si>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</si>
  <si>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</si>
  <si>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</si>
  <si>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</si>
  <si>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</si>
  <si>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</si>
  <si>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</si>
  <si>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</si>
  <si>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</si>
  <si>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</si>
  <si>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</si>
  <si>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</si>
  <si>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</si>
  <si>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</si>
  <si>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</si>
  <si>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</si>
  <si>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</si>
  <si>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</si>
  <si>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</si>
  <si>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</si>
  <si>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</si>
  <si>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</si>
  <si>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</si>
  <si>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</si>
  <si>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</si>
  <si>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</si>
  <si>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</si>
  <si>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</si>
  <si>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</si>
  <si>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</si>
  <si>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</si>
  <si>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</si>
  <si>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</si>
  <si>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</si>
  <si>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</si>
  <si>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</si>
  <si>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</si>
  <si>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</si>
  <si>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</si>
  <si>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</si>
  <si>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</si>
  <si>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</si>
  <si>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</si>
  <si>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</si>
  <si>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</si>
  <si>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</si>
  <si>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</si>
  <si>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</si>
  <si>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</si>
  <si>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</si>
  <si>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</si>
  <si>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</si>
  <si>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</si>
  <si>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</si>
  <si>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</si>
  <si>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</si>
  <si>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</si>
  <si>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</si>
  <si>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</si>
  <si>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</si>
  <si>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</si>
  <si>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</si>
  <si>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</si>
  <si>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</si>
  <si>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</si>
  <si>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</si>
  <si>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</si>
  <si>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</si>
  <si>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</si>
  <si>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</si>
  <si>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</si>
  <si>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</si>
  <si>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</si>
  <si>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</si>
  <si>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</si>
  <si>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</si>
  <si>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</si>
  <si>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</si>
  <si>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</si>
  <si>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</si>
  <si>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</si>
  <si>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</si>
  <si>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</si>
  <si>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</si>
  <si>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</si>
  <si>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</si>
  <si>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</si>
  <si>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</si>
  <si>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</si>
  <si>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</si>
  <si>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</si>
  <si>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</si>
  <si>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</si>
  <si>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</si>
  <si>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</si>
  <si>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</si>
  <si>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</si>
  <si>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</si>
  <si>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</si>
  <si>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</si>
  <si>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</si>
  <si>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</si>
  <si>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</si>
  <si>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</si>
  <si>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</si>
  <si>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</si>
  <si>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</si>
  <si>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</si>
  <si>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</si>
  <si>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</si>
  <si>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</si>
  <si>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</si>
  <si>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</si>
  <si>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</si>
  <si>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</si>
  <si>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</si>
  <si>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</si>
  <si>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</si>
  <si>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</si>
  <si>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</si>
  <si>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</si>
  <si>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</si>
  <si>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</si>
  <si>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</si>
  <si>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</si>
  <si>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</si>
  <si>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</si>
  <si>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</si>
  <si>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</si>
  <si>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</si>
  <si>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</si>
  <si>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</si>
  <si>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</si>
  <si>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</si>
  <si>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</si>
  <si>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</si>
  <si>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</si>
  <si>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</si>
  <si>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</si>
  <si>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</si>
  <si>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</si>
  <si>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</si>
  <si>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</si>
  <si>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</si>
  <si>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</si>
  <si>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</si>
  <si>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</si>
  <si>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</si>
  <si>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</si>
  <si>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</si>
  <si>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</si>
  <si>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</si>
  <si>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</si>
  <si>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</si>
  <si>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</si>
  <si>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</si>
  <si>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</si>
  <si>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</si>
  <si>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</si>
  <si>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</si>
  <si>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</si>
  <si>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</si>
  <si>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</si>
  <si>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</si>
  <si>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</si>
  <si>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</si>
  <si>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</si>
  <si>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</si>
  <si>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</si>
  <si>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</si>
  <si>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</si>
  <si>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</si>
  <si>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</si>
  <si>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</si>
  <si>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</si>
  <si>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</si>
  <si>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</si>
  <si>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</si>
  <si>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</si>
  <si>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</si>
  <si>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</si>
  <si>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</si>
  <si>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</si>
  <si>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</si>
  <si>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</si>
  <si>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</si>
  <si>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</si>
  <si>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</si>
  <si>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</si>
  <si>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</si>
  <si>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</si>
  <si>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</si>
  <si>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</si>
  <si>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</si>
  <si>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</si>
  <si>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</si>
  <si>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</si>
  <si>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</si>
  <si>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</si>
  <si>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</si>
  <si>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</si>
  <si>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</si>
  <si>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</si>
  <si>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</si>
  <si>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</si>
  <si>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</si>
  <si>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</si>
  <si>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</si>
  <si>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</si>
  <si>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</si>
  <si>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</si>
  <si>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</si>
  <si>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</si>
  <si>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</si>
  <si>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</si>
  <si>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</si>
  <si>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</si>
  <si>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</si>
  <si>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</si>
  <si>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</si>
  <si>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</si>
  <si>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</si>
  <si>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</si>
  <si>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</si>
  <si>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</si>
  <si>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</si>
  <si>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</si>
  <si>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</si>
  <si>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</si>
  <si>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</si>
  <si>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</si>
  <si>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</si>
  <si>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</si>
  <si>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</si>
  <si>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</si>
  <si>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</si>
  <si>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</si>
  <si>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</si>
  <si>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</si>
  <si>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</si>
  <si>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</si>
  <si>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</si>
  <si>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</si>
  <si>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</si>
  <si>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</si>
  <si>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</si>
  <si>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</si>
  <si>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</si>
  <si>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</si>
  <si>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</si>
  <si>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</si>
  <si>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</si>
  <si>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</si>
  <si>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</si>
  <si>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</si>
  <si>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</si>
  <si>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</si>
  <si>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</si>
  <si>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</si>
  <si>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</si>
  <si>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</si>
  <si>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</si>
  <si>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</si>
  <si>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</si>
  <si>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</si>
  <si>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</si>
  <si>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</si>
  <si>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</si>
  <si>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</si>
  <si>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</si>
  <si>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</si>
  <si>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</si>
  <si>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</si>
  <si>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</si>
  <si>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</si>
  <si>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</si>
  <si>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</si>
  <si>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</si>
  <si>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</si>
  <si>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</si>
  <si>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</si>
  <si>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</si>
  <si>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</si>
  <si>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</si>
  <si>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</si>
  <si>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</si>
  <si>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</si>
  <si>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</si>
  <si>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</si>
  <si>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</si>
  <si>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</si>
  <si>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</si>
  <si>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</si>
  <si>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</si>
  <si>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</si>
  <si>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</si>
  <si>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</si>
  <si>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</si>
  <si>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</si>
  <si>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</si>
  <si>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</si>
  <si>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</si>
  <si>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</si>
  <si>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</si>
  <si>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</si>
  <si>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</si>
  <si>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</si>
  <si>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</si>
  <si>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</si>
  <si>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</si>
  <si>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</si>
  <si>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</si>
  <si>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</si>
  <si>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</si>
  <si>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</si>
  <si>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</si>
  <si>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</si>
  <si>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</si>
  <si>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</si>
  <si>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</si>
  <si>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</si>
  <si>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</si>
  <si>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</si>
  <si>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</si>
  <si>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</si>
  <si>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</si>
  <si>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</si>
  <si>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</si>
  <si>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</si>
  <si>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</si>
  <si>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</si>
  <si>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</si>
  <si>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</si>
  <si>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</si>
  <si>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</si>
  <si>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</si>
  <si>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</si>
  <si>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</si>
  <si>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</si>
  <si>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</si>
  <si>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</si>
  <si>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</si>
  <si>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</si>
  <si>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</si>
  <si>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</si>
  <si>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</si>
  <si>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</si>
  <si>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</si>
  <si>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</si>
  <si>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</si>
  <si>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</si>
  <si>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</si>
  <si>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</si>
  <si>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</si>
  <si>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</si>
  <si>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</si>
  <si>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</si>
  <si>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</si>
  <si>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</si>
  <si>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</si>
  <si>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</si>
  <si>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</si>
  <si>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</si>
  <si>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</si>
  <si>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</si>
  <si>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</si>
  <si>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</si>
  <si>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</si>
  <si>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</si>
  <si>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</si>
  <si>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</si>
  <si>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</si>
  <si>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</si>
  <si>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</si>
  <si>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</si>
  <si>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</si>
  <si>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</si>
  <si>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</si>
  <si>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</si>
  <si>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</si>
  <si>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</si>
  <si>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</si>
  <si>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</si>
  <si>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</si>
  <si>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</si>
  <si>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</si>
  <si>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</si>
  <si>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</si>
  <si>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</si>
  <si>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</si>
  <si>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</si>
  <si>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</si>
  <si>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</si>
  <si>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</si>
  <si>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</si>
  <si>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</si>
  <si>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</si>
  <si>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</si>
  <si>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</si>
  <si>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</si>
  <si>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</si>
  <si>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</si>
  <si>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</si>
  <si>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</si>
  <si>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</si>
  <si>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</si>
  <si>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</si>
  <si>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</si>
  <si>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</si>
  <si>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</si>
  <si>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</si>
  <si>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</si>
  <si>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</si>
  <si>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</si>
  <si>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</si>
  <si>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</si>
  <si>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</si>
  <si>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</si>
  <si>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</si>
  <si>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</si>
  <si>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</si>
  <si>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</si>
  <si>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</si>
  <si>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</si>
  <si>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</si>
  <si>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</si>
  <si>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</si>
  <si>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</si>
  <si>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</si>
  <si>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</si>
  <si>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</si>
  <si>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</si>
  <si>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</si>
  <si>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</si>
  <si>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</si>
  <si>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</si>
  <si>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</si>
  <si>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</si>
  <si>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</si>
  <si>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</si>
  <si>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</si>
  <si>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</si>
  <si>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</si>
  <si>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</si>
  <si>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</si>
  <si>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</si>
  <si>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</si>
  <si>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</si>
  <si>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</si>
  <si>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</si>
  <si>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</si>
  <si>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</si>
  <si>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</si>
  <si>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</si>
  <si>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</si>
  <si>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</si>
  <si>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</si>
  <si>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</si>
  <si>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</si>
  <si>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</si>
  <si>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</si>
  <si>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</si>
  <si>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</si>
  <si>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</si>
  <si>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</si>
  <si>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</si>
  <si>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</si>
  <si>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</si>
  <si>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</si>
  <si>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</si>
  <si>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</si>
  <si>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</si>
  <si>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</si>
  <si>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</si>
  <si>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</si>
  <si>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</si>
  <si>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</si>
  <si>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</si>
  <si>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</si>
  <si>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</si>
  <si>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</si>
  <si>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</si>
  <si>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</si>
  <si>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</si>
  <si>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</si>
  <si>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</si>
  <si>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</si>
  <si>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</si>
  <si>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</si>
  <si>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</si>
  <si>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</si>
  <si>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</si>
  <si>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</si>
  <si>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</si>
  <si>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</si>
  <si>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</si>
  <si>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</si>
  <si>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</si>
  <si>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</si>
  <si>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</si>
  <si>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</si>
  <si>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</si>
  <si>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</si>
  <si>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</si>
  <si>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</si>
  <si>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</si>
  <si>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</si>
  <si>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</si>
  <si>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</si>
  <si>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</si>
  <si>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</si>
  <si>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</si>
  <si>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</si>
  <si>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</si>
  <si>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</si>
  <si>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</si>
  <si>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</si>
  <si>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</si>
  <si>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</si>
  <si>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</si>
  <si>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</si>
  <si>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</si>
  <si>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</si>
  <si>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</si>
  <si>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</si>
  <si>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</si>
  <si>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</si>
  <si>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</si>
  <si>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</si>
  <si>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</si>
  <si>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</si>
  <si>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</si>
  <si>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</si>
  <si>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</si>
  <si>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</si>
  <si>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</si>
  <si>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</si>
  <si>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</si>
  <si>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</si>
  <si>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</si>
  <si>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</si>
  <si>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</si>
  <si>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</si>
  <si>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</si>
  <si>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</si>
  <si>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</si>
  <si>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</si>
  <si>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</si>
  <si>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</si>
  <si>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</si>
  <si>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</si>
  <si>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</si>
  <si>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</si>
  <si>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</si>
  <si>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</si>
  <si>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</si>
  <si>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</si>
  <si>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</si>
  <si>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</si>
  <si>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</si>
  <si>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</si>
  <si>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</si>
  <si>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</si>
  <si>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</si>
  <si>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</si>
  <si>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</si>
  <si>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</si>
  <si>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</si>
  <si>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</si>
  <si>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</si>
  <si>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</si>
  <si>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</si>
  <si>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</si>
  <si>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</si>
  <si>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</si>
  <si>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</si>
  <si>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</si>
  <si>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</si>
  <si>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</si>
  <si>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</si>
  <si>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</si>
  <si>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</si>
  <si>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</si>
  <si>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</si>
  <si>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</si>
  <si>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</si>
  <si>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</si>
  <si>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</si>
  <si>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</si>
  <si>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</si>
  <si>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</si>
  <si>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</si>
  <si>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</si>
  <si>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</si>
  <si>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</si>
  <si>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</si>
  <si>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</si>
  <si>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</si>
  <si>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</si>
  <si>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</si>
  <si>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</si>
  <si>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</si>
  <si>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</si>
  <si>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</si>
  <si>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</si>
  <si>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</si>
  <si>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</si>
  <si>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</si>
  <si>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</si>
  <si>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</si>
  <si>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</si>
  <si>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</si>
  <si>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</si>
  <si>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</si>
  <si>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</si>
  <si>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</si>
  <si>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</si>
  <si>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</si>
  <si>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</si>
  <si>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</si>
  <si>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</si>
  <si>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</si>
  <si>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</si>
  <si>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</si>
  <si>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</si>
  <si>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</si>
  <si>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</si>
  <si>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</si>
  <si>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</si>
  <si>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</si>
  <si>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</si>
  <si>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</si>
  <si>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</si>
  <si>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</si>
  <si>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</si>
  <si>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</si>
  <si>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</si>
  <si>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</si>
  <si>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</si>
  <si>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</si>
  <si>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</si>
  <si>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</si>
  <si>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</si>
  <si>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</si>
  <si>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</si>
  <si>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</si>
  <si>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</si>
  <si>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</si>
  <si>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</si>
  <si>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</si>
  <si>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</si>
  <si>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</si>
  <si>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</si>
  <si>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</si>
  <si>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</si>
  <si>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</si>
  <si>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</si>
  <si>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</si>
  <si>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</si>
  <si>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</si>
  <si>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</si>
  <si>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</si>
  <si>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</si>
  <si>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</si>
  <si>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</si>
  <si>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</si>
  <si>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</si>
  <si>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</si>
  <si>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</si>
  <si>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</si>
  <si>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</si>
  <si>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</si>
  <si>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</si>
  <si>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</si>
  <si>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</si>
  <si>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</si>
  <si>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</si>
  <si>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</si>
  <si>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</si>
  <si>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</si>
  <si>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</si>
  <si>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</si>
  <si>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</si>
  <si>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</si>
  <si>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</si>
  <si>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</si>
  <si>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</si>
  <si>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</si>
  <si>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</si>
  <si>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</si>
  <si>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</si>
  <si>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</si>
  <si>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</si>
  <si>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</si>
  <si>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</si>
  <si>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</si>
  <si>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</si>
  <si>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</si>
  <si>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</si>
  <si>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</si>
  <si>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</si>
  <si>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</si>
  <si>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</si>
  <si>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</si>
  <si>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</si>
  <si>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</si>
  <si>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</si>
  <si>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</si>
  <si>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</si>
  <si>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</si>
  <si>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</si>
  <si>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</si>
  <si>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</si>
  <si>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</si>
  <si>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</si>
  <si>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</si>
  <si>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</si>
  <si>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</si>
  <si>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</si>
  <si>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</si>
  <si>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</si>
  <si>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</si>
  <si>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</si>
  <si>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</si>
  <si>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</si>
  <si>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</si>
  <si>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</si>
  <si>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</si>
  <si>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</si>
  <si>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</si>
  <si>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</si>
  <si>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</si>
  <si>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</si>
  <si>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</si>
  <si>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</si>
  <si>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</si>
  <si>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</si>
  <si>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</si>
  <si>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</si>
  <si>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</si>
  <si>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</si>
  <si>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</si>
  <si>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</si>
  <si>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</si>
  <si>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</si>
  <si>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</si>
  <si>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</si>
  <si>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</si>
  <si>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</si>
  <si>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</si>
  <si>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</si>
  <si>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</si>
  <si>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</si>
  <si>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</si>
  <si>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</si>
  <si>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</si>
  <si>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</si>
  <si>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</si>
  <si>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</si>
  <si>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</si>
  <si>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</si>
  <si>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</si>
  <si>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</si>
  <si>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</si>
  <si>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</si>
  <si>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</si>
  <si>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</si>
  <si>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</si>
  <si>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</si>
  <si>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</si>
  <si>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</si>
  <si>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</si>
  <si>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</si>
  <si>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</si>
  <si>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</si>
  <si>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</si>
  <si>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</si>
  <si>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</si>
  <si>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</si>
  <si>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</si>
  <si>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</si>
  <si>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</si>
  <si>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</si>
  <si>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</si>
  <si>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</si>
  <si>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</si>
  <si>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</si>
  <si>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</si>
  <si>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</si>
  <si>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</si>
  <si>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</si>
  <si>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</si>
  <si>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</si>
  <si>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</si>
  <si>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</si>
  <si>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</si>
  <si>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</si>
  <si>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</si>
  <si>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</si>
  <si>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</si>
  <si>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</si>
  <si>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</si>
  <si>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</si>
  <si>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</si>
  <si>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</si>
  <si>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</si>
  <si>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</si>
  <si>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</si>
  <si>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</si>
  <si>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</si>
  <si>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</si>
  <si>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</si>
  <si>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</si>
  <si>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</si>
  <si>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</si>
  <si>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</si>
  <si>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</si>
  <si>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</si>
  <si>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</si>
  <si>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</si>
  <si>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</si>
  <si>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</si>
  <si>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</si>
  <si>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</si>
  <si>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</si>
  <si>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</si>
  <si>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</si>
  <si>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</si>
  <si>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</si>
  <si>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</si>
  <si>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</si>
  <si>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</si>
  <si>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</si>
  <si>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</si>
  <si>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</si>
  <si>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</si>
  <si>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</si>
  <si>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</si>
  <si>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</si>
  <si>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</si>
  <si>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</si>
  <si>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</si>
  <si>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</si>
  <si>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</si>
  <si>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</si>
  <si>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</si>
  <si>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</si>
  <si>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</si>
  <si>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</si>
  <si>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</si>
  <si>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</si>
  <si>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</si>
  <si>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</si>
  <si>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</si>
  <si>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</si>
  <si>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</si>
  <si>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</si>
  <si>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</si>
  <si>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</si>
  <si>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</si>
  <si>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</si>
  <si>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</si>
  <si>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</si>
  <si>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</si>
  <si>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</si>
  <si>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</si>
  <si>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</si>
  <si>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</si>
  <si>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</si>
  <si>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</si>
  <si>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</si>
  <si>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</si>
  <si>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</si>
  <si>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</si>
  <si>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</si>
  <si>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</si>
  <si>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</si>
  <si>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</si>
  <si>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</si>
  <si>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</si>
  <si>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</si>
  <si>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</si>
  <si>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</si>
  <si>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</si>
  <si>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</si>
  <si>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</si>
  <si>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</si>
  <si>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</si>
  <si>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</si>
  <si>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</si>
  <si>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</si>
  <si>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</si>
  <si>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</si>
  <si>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</si>
  <si>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</si>
  <si>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</si>
  <si>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</si>
  <si>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</si>
  <si>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</si>
  <si>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</si>
  <si>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</si>
  <si>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</si>
  <si>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</si>
  <si>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</si>
  <si>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</si>
  <si>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</si>
  <si>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</si>
  <si>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</si>
  <si>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</si>
  <si>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</si>
  <si>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</si>
  <si>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</si>
  <si>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</si>
  <si>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</si>
  <si>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</si>
  <si>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</si>
  <si>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</si>
  <si>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</si>
  <si>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</si>
  <si>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</si>
  <si>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</si>
  <si>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</si>
  <si>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</si>
  <si>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</si>
  <si>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</si>
  <si>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</si>
  <si>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</si>
  <si>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</si>
  <si>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</si>
  <si>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</si>
  <si>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</si>
  <si>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</si>
  <si>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</si>
  <si>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</si>
  <si>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</si>
  <si>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</si>
  <si>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</si>
  <si>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</si>
  <si>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</si>
  <si>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</si>
  <si>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</si>
  <si>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</si>
  <si>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</si>
  <si>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</si>
  <si>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</si>
  <si>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</si>
  <si>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</si>
  <si>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</si>
  <si>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</si>
  <si>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</si>
  <si>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</si>
  <si>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</si>
  <si>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</si>
  <si>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</si>
  <si>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</si>
  <si>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</si>
  <si>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</si>
  <si>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</si>
  <si>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</si>
  <si>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</si>
  <si>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</si>
  <si>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</si>
  <si>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</si>
  <si>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</si>
  <si>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</si>
  <si>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</si>
  <si>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</si>
  <si>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</si>
  <si>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</si>
  <si>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</si>
  <si>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</si>
  <si>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</si>
  <si>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</si>
  <si>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</si>
  <si>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</si>
  <si>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</si>
  <si>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</si>
  <si>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</si>
  <si>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</si>
  <si>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</si>
  <si>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</si>
  <si>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</si>
  <si>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</si>
  <si>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</si>
  <si>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</si>
  <si>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</si>
  <si>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</si>
  <si>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</si>
  <si>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</si>
  <si>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</si>
  <si>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</si>
  <si>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</si>
  <si>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</si>
  <si>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</si>
  <si>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</si>
  <si>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</si>
  <si>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</si>
  <si>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</si>
  <si>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</si>
  <si>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</si>
  <si>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</si>
  <si>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</si>
  <si>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</si>
  <si>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</si>
  <si>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</si>
  <si>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</si>
  <si>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</si>
  <si>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</si>
  <si>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</si>
  <si>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</si>
  <si>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</si>
  <si>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</si>
  <si>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</si>
  <si>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</si>
  <si>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</si>
  <si>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</si>
  <si>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</si>
  <si>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</si>
  <si>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</si>
  <si>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</si>
  <si>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</si>
  <si>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</si>
  <si>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</si>
  <si>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</si>
  <si>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</si>
  <si>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</si>
  <si>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</si>
  <si>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</si>
  <si>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</si>
  <si>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</si>
  <si>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</si>
  <si>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</si>
  <si>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</si>
  <si>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</si>
  <si>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</si>
  <si>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</si>
  <si>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</si>
  <si>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</si>
  <si>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</si>
  <si>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</si>
  <si>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</si>
  <si>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</si>
  <si>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</si>
  <si>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</si>
  <si>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</si>
  <si>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</si>
  <si>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</si>
  <si>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</si>
  <si>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</si>
  <si>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</si>
  <si>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</si>
  <si>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</si>
  <si>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</si>
  <si>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</si>
  <si>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</si>
  <si>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</si>
  <si>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</si>
  <si>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</si>
  <si>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</si>
  <si>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</si>
  <si>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</si>
  <si>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</si>
  <si>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</si>
  <si>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</si>
  <si>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</si>
  <si>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</si>
  <si>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</si>
  <si>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</si>
  <si>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</si>
  <si>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</si>
  <si>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</si>
  <si>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</si>
  <si>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</si>
  <si>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</si>
  <si>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</si>
  <si>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</si>
  <si>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</si>
  <si>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</si>
  <si>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</si>
  <si>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</si>
  <si>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</si>
  <si>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</si>
  <si>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</si>
  <si>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</si>
  <si>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</si>
  <si>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</si>
  <si>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</si>
  <si>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</si>
  <si>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</si>
  <si>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</si>
  <si>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</si>
  <si>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</si>
  <si>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</si>
  <si>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</si>
  <si>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</si>
  <si>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</si>
  <si>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</si>
  <si>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</si>
  <si>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</si>
  <si>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</si>
  <si>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</si>
  <si>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</si>
  <si>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</si>
  <si>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</si>
  <si>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</si>
  <si>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</si>
  <si>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</si>
  <si>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</si>
  <si>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</si>
  <si>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</si>
  <si>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</si>
  <si>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</si>
  <si>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</si>
  <si>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</si>
  <si>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</si>
  <si>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</si>
  <si>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</si>
  <si>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</si>
  <si>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</si>
  <si>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</si>
  <si>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</si>
  <si>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</si>
  <si>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</si>
  <si>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</si>
  <si>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</si>
  <si>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</si>
  <si>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</si>
  <si>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</si>
  <si>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</si>
  <si>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</si>
  <si>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</si>
  <si>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</si>
  <si>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</si>
  <si>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</si>
  <si>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</si>
  <si>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</si>
  <si>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</si>
  <si>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</si>
  <si>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</si>
  <si>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</si>
  <si>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</si>
  <si>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</si>
  <si>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</si>
  <si>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</si>
  <si>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</si>
  <si>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</si>
  <si>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</si>
  <si>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</si>
  <si>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</si>
  <si>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</si>
  <si>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</si>
  <si>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</si>
  <si>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</si>
  <si>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</si>
  <si>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</si>
  <si>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</si>
  <si>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</si>
  <si>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</si>
  <si>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</si>
  <si>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</si>
  <si>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</si>
  <si>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</si>
  <si>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</si>
  <si>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</si>
  <si>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</si>
  <si>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</si>
  <si>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</si>
  <si>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</si>
  <si>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</si>
  <si>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</si>
  <si>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</si>
  <si>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</si>
  <si>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</si>
  <si>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</si>
  <si>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</si>
  <si>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</si>
  <si>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</si>
  <si>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</si>
  <si>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</si>
  <si>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</si>
  <si>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</si>
  <si>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</si>
  <si>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</si>
  <si>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</si>
  <si>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</si>
  <si>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</si>
  <si>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</si>
  <si>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</si>
  <si>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</si>
  <si>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</si>
  <si>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</si>
  <si>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</si>
  <si>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</si>
  <si>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</si>
  <si>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</si>
  <si>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</si>
  <si>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</si>
  <si>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</si>
  <si>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</si>
  <si>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</si>
  <si>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</si>
  <si>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</si>
  <si>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</si>
  <si>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</si>
  <si>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</si>
  <si>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</si>
  <si>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</si>
  <si>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</si>
  <si>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</si>
  <si>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</si>
  <si>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</si>
  <si>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</si>
  <si>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</si>
  <si>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</si>
  <si>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</si>
  <si>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</si>
  <si>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</si>
  <si>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</si>
  <si>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</si>
  <si>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</si>
  <si>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</si>
  <si>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</si>
  <si>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</si>
  <si>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</si>
  <si>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</si>
  <si>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</si>
  <si>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</si>
  <si>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</si>
  <si>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</si>
  <si>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</si>
  <si>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</si>
  <si>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</si>
  <si>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</si>
  <si>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</si>
  <si>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</si>
  <si>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</si>
  <si>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</si>
  <si>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</si>
  <si>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</si>
  <si>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</si>
  <si>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</si>
  <si>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</si>
  <si>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</si>
  <si>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</si>
  <si>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</si>
  <si>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</si>
  <si>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</si>
  <si>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</si>
  <si>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</si>
  <si>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</si>
  <si>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</si>
  <si>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</si>
  <si>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</si>
  <si>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</si>
  <si>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</si>
  <si>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</si>
  <si>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</si>
  <si>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</si>
  <si>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</si>
  <si>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</si>
  <si>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</si>
  <si>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</si>
  <si>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</si>
  <si>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</si>
  <si>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</si>
  <si>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</si>
  <si>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</si>
  <si>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</si>
  <si>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</si>
  <si>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</si>
  <si>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</si>
  <si>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</si>
  <si>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</si>
  <si>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</si>
  <si>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</si>
  <si>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</si>
  <si>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</si>
  <si>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</si>
  <si>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</si>
  <si>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</si>
  <si>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</si>
  <si>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</si>
  <si>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</si>
  <si>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</si>
  <si>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</si>
  <si>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</si>
  <si>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</si>
  <si>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</si>
  <si>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</si>
  <si>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</si>
  <si>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</si>
  <si>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</si>
  <si>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</si>
  <si>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</si>
  <si>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</si>
  <si>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</si>
  <si>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</si>
  <si>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</si>
  <si>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</si>
  <si>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</si>
  <si>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</si>
  <si>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</si>
  <si>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</si>
  <si>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</si>
  <si>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</si>
  <si>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</si>
  <si>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</si>
  <si>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</si>
  <si>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</si>
  <si>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</si>
  <si>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</si>
  <si>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</si>
  <si>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</si>
  <si>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</si>
  <si>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</si>
  <si>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</si>
  <si>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</si>
  <si>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</si>
  <si>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</si>
  <si>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</si>
  <si>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</si>
  <si>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</si>
  <si>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</si>
  <si>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</si>
  <si>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</si>
  <si>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</si>
  <si>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</si>
  <si>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</si>
  <si>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</si>
  <si>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</si>
  <si>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</si>
  <si>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</si>
  <si>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</si>
  <si>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</si>
  <si>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</si>
  <si>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</si>
  <si>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</si>
  <si>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</si>
  <si>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</si>
  <si>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</si>
  <si>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</si>
  <si>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</si>
  <si>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</si>
  <si>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</si>
  <si>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</si>
  <si>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</si>
  <si>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</si>
  <si>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</si>
  <si>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</si>
  <si>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</si>
  <si>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</si>
  <si>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</si>
  <si>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</si>
  <si>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</si>
  <si>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</si>
  <si>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</si>
  <si>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</si>
  <si>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</si>
  <si>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</si>
  <si>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</si>
  <si>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</si>
  <si>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</si>
  <si>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</si>
  <si>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</si>
  <si>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</si>
  <si>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</si>
  <si>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</si>
  <si>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</si>
  <si>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</si>
  <si>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</si>
  <si>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</si>
  <si>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</si>
  <si>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</si>
  <si>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</si>
  <si>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</si>
  <si>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</si>
  <si>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</si>
  <si>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</si>
  <si>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</si>
  <si>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</si>
  <si>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</si>
  <si>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</si>
  <si>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</si>
  <si>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</si>
  <si>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</si>
  <si>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</si>
  <si>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</si>
  <si>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</si>
  <si>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</si>
  <si>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</si>
  <si>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</si>
  <si>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</si>
  <si>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</si>
  <si>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</si>
  <si>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</si>
  <si>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</si>
  <si>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</si>
  <si>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</si>
  <si>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</si>
  <si>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</si>
  <si>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</si>
  <si>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</si>
  <si>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</si>
  <si>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</si>
  <si>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</si>
  <si>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</si>
  <si>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</si>
  <si>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</si>
  <si>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</si>
  <si>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</si>
  <si>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</si>
  <si>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</si>
  <si>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</si>
  <si>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</si>
  <si>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</si>
  <si>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</si>
  <si>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</si>
  <si>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</si>
  <si>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</si>
  <si>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</si>
  <si>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</si>
  <si>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</si>
  <si>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</si>
  <si>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</si>
  <si>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</si>
  <si>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</si>
  <si>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</si>
  <si>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</si>
  <si>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</si>
  <si>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</si>
  <si>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</si>
  <si>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</si>
  <si>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</si>
  <si>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</si>
  <si>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</si>
  <si>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</si>
  <si>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</si>
  <si>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</si>
  <si>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</si>
  <si>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</si>
  <si>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</si>
  <si>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</si>
  <si>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</si>
  <si>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</si>
  <si>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</si>
  <si>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</si>
  <si>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</si>
  <si>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</si>
  <si>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</si>
  <si>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</si>
  <si>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</si>
  <si>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</si>
  <si>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</si>
  <si>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</si>
  <si>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</si>
  <si>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</si>
  <si>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</si>
  <si>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</si>
  <si>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</si>
  <si>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</si>
  <si>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</si>
  <si>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</si>
  <si>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</si>
  <si>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</si>
  <si>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</si>
  <si>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</si>
  <si>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</si>
  <si>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</si>
  <si>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</si>
  <si>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</si>
  <si>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</si>
  <si>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</si>
  <si>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</si>
  <si>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</si>
  <si>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</si>
  <si>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</si>
  <si>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</si>
  <si>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</si>
  <si>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</si>
  <si>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</si>
  <si>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</si>
  <si>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</si>
  <si>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</si>
  <si>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</si>
  <si>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</si>
  <si>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</si>
  <si>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</si>
  <si>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</si>
  <si>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</si>
  <si>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</si>
  <si>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</si>
  <si>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</si>
  <si>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</si>
  <si>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</si>
  <si>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</si>
  <si>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</si>
  <si>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</si>
  <si>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</si>
  <si>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</si>
  <si>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</si>
  <si>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</si>
  <si>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</si>
  <si>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</si>
  <si>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</si>
  <si>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</si>
  <si>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</si>
  <si>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</si>
  <si>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</si>
  <si>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</si>
  <si>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</si>
  <si>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</si>
  <si>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</si>
  <si>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</si>
  <si>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</si>
  <si>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</si>
  <si>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</si>
  <si>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</si>
  <si>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</si>
  <si>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</si>
  <si>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</si>
  <si>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</si>
  <si>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</si>
  <si>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</si>
  <si>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</si>
  <si>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</si>
  <si>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</si>
  <si>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</si>
  <si>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</si>
  <si>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</si>
  <si>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</si>
  <si>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</si>
  <si>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</si>
  <si>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</si>
  <si>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</si>
  <si>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</si>
  <si>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</si>
  <si>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</si>
  <si>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</si>
  <si>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</si>
  <si>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</si>
  <si>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</si>
  <si>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</si>
  <si>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</si>
  <si>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</si>
  <si>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</si>
  <si>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</si>
  <si>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</si>
  <si>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</si>
  <si>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</si>
  <si>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</si>
  <si>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</si>
  <si>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</si>
  <si>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</si>
  <si>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</si>
  <si>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</si>
  <si>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</si>
  <si>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</si>
  <si>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</si>
  <si>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</si>
  <si>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</si>
  <si>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</si>
  <si>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</si>
  <si>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</si>
  <si>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</si>
  <si>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</si>
  <si>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</si>
  <si>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</si>
  <si>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</si>
  <si>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</si>
  <si>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</si>
  <si>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</si>
  <si>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</si>
  <si>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</si>
  <si>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</si>
  <si>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</si>
  <si>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</si>
  <si>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</si>
  <si>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</si>
  <si>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</si>
  <si>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</si>
  <si>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</si>
  <si>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</si>
  <si>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</si>
  <si>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</si>
  <si>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</si>
  <si>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</si>
  <si>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</si>
  <si>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</si>
  <si>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</si>
  <si>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</si>
  <si>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</si>
  <si>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</si>
  <si>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</si>
  <si>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</si>
  <si>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</si>
  <si>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</si>
  <si>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</si>
  <si>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</si>
  <si>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</si>
  <si>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</si>
  <si>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</si>
  <si>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</si>
  <si>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</si>
  <si>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</si>
  <si>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</si>
  <si>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</si>
  <si>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</si>
  <si>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</si>
  <si>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</si>
  <si>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</si>
  <si>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</si>
  <si>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</si>
  <si>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</si>
  <si>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</si>
  <si>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</si>
  <si>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</si>
  <si>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</si>
  <si>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</si>
  <si>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</si>
  <si>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</si>
  <si>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</si>
  <si>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</si>
  <si>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</si>
  <si>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</si>
  <si>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</si>
  <si>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</si>
  <si>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</si>
  <si>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</si>
  <si>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</si>
  <si>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</si>
  <si>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</si>
  <si>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</si>
  <si>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</si>
  <si>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</si>
  <si>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</si>
  <si>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</si>
  <si>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</si>
  <si>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</si>
  <si>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</si>
  <si>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</si>
  <si>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</si>
  <si>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</si>
  <si>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</si>
  <si>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</si>
  <si>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</si>
  <si>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</si>
  <si>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</si>
  <si>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</si>
  <si>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</si>
  <si>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</si>
  <si>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</si>
  <si>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</si>
  <si>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</si>
  <si>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</si>
  <si>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</si>
  <si>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</si>
  <si>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</si>
  <si>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</si>
  <si>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</si>
  <si>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</si>
  <si>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</si>
  <si>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</si>
  <si>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</si>
  <si>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</si>
  <si>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</si>
  <si>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</si>
  <si>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</si>
  <si>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</si>
  <si>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</si>
  <si>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</si>
  <si>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</si>
  <si>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</si>
  <si>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</si>
  <si>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</si>
  <si>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</si>
  <si>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</si>
  <si>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</si>
  <si>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</si>
  <si>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</si>
  <si>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</si>
  <si>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</si>
  <si>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</si>
  <si>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</si>
  <si>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</si>
  <si>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</si>
  <si>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</si>
  <si>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</si>
  <si>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</si>
  <si>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</si>
  <si>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</si>
  <si>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</si>
  <si>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</si>
  <si>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</si>
  <si>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</si>
  <si>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</si>
  <si>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</si>
  <si>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</si>
  <si>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</si>
  <si>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</si>
  <si>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</si>
  <si>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</si>
  <si>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</si>
  <si>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</si>
  <si>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</si>
  <si>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</si>
  <si>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</si>
  <si>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</si>
  <si>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</si>
  <si>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</si>
  <si>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</si>
  <si>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</si>
  <si>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</si>
  <si>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</si>
  <si>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</si>
  <si>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</si>
  <si>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</si>
  <si>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</si>
  <si>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</si>
  <si>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</si>
  <si>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</si>
  <si>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</si>
  <si>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</si>
  <si>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</si>
  <si>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</si>
  <si>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</si>
  <si>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</si>
  <si>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</si>
  <si>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</si>
  <si>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</si>
  <si>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</si>
  <si>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</si>
  <si>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</si>
  <si>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</si>
  <si>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</si>
  <si>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</si>
  <si>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</si>
  <si>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</si>
  <si>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</si>
  <si>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</si>
  <si>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</si>
  <si>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</si>
  <si>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</si>
  <si>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</si>
  <si>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</si>
  <si>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</si>
  <si>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</si>
  <si>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</si>
  <si>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</si>
  <si>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</si>
  <si>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</si>
  <si>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</si>
  <si>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</si>
  <si>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</si>
  <si>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</si>
  <si>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</si>
  <si>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</si>
  <si>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</si>
  <si>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</si>
  <si>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</si>
  <si>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</si>
  <si>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</si>
  <si>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</si>
  <si>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</si>
  <si>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</si>
  <si>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</si>
  <si>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</si>
  <si>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</si>
  <si>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</si>
  <si>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</si>
  <si>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</si>
  <si>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</si>
  <si>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</si>
  <si>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</si>
  <si>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</si>
  <si>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</si>
  <si>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</si>
  <si>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</si>
  <si>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</si>
  <si>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</si>
  <si>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</si>
  <si>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</si>
  <si>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</si>
  <si>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</si>
  <si>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</si>
  <si>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</si>
  <si>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</si>
  <si>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</si>
  <si>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</si>
  <si>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</si>
  <si>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</si>
  <si>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</si>
  <si>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</si>
  <si>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</si>
  <si>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</si>
  <si>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</si>
  <si>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</si>
  <si>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</si>
  <si>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</si>
  <si>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</si>
  <si>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</si>
  <si>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</si>
  <si>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</si>
  <si>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</si>
  <si>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</si>
  <si>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</si>
  <si>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</si>
  <si>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</si>
  <si>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</si>
  <si>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</si>
  <si>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</si>
  <si>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</si>
  <si>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</si>
  <si>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</si>
  <si>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</si>
  <si>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</si>
  <si>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</si>
  <si>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</si>
  <si>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</si>
  <si>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</si>
  <si>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</si>
  <si>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</si>
  <si>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</si>
  <si>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</si>
  <si>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</si>
  <si>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</si>
  <si>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</si>
  <si>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</si>
  <si>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</si>
  <si>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</si>
  <si>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</si>
  <si>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</si>
  <si>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</si>
  <si>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</si>
  <si>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</si>
  <si>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</si>
  <si>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</si>
  <si>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</si>
  <si>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</si>
  <si>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</si>
  <si>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</si>
  <si>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</si>
  <si>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</si>
  <si>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</si>
  <si>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</si>
  <si>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</si>
  <si>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</si>
  <si>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</si>
  <si>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</si>
  <si>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</si>
  <si>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</si>
  <si>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</si>
  <si>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</si>
  <si>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</si>
  <si>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</si>
  <si>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</si>
  <si>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</si>
  <si>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</si>
  <si>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</si>
  <si>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</si>
  <si>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</si>
  <si>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</si>
  <si>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</si>
  <si>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</si>
  <si>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</si>
  <si>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</si>
  <si>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</si>
  <si>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</si>
  <si>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</si>
  <si>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</si>
  <si>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</si>
  <si>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</si>
  <si>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</si>
  <si>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</si>
  <si>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</si>
  <si>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</si>
  <si>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</si>
  <si>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</si>
  <si>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</si>
  <si>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</si>
  <si>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</si>
  <si>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</si>
  <si>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</si>
  <si>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</si>
  <si>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</si>
  <si>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</si>
  <si>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</si>
  <si>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</si>
  <si>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</si>
  <si>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</si>
  <si>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</si>
  <si>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</si>
  <si>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</si>
  <si>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</si>
  <si>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</si>
  <si>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</si>
  <si>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</si>
  <si>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</si>
  <si>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</si>
  <si>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</si>
  <si>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</si>
  <si>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</si>
  <si>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</si>
  <si>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</si>
  <si>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</si>
  <si>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</si>
  <si>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</si>
  <si>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</si>
  <si>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</si>
  <si>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</si>
  <si>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</si>
  <si>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</si>
  <si>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</si>
  <si>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</si>
  <si>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</si>
  <si>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</si>
  <si>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</si>
  <si>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</si>
  <si>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</si>
  <si>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</si>
  <si>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</si>
  <si>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</si>
  <si>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</si>
  <si>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</si>
  <si>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</si>
  <si>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</si>
  <si>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</si>
  <si>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</si>
  <si>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</si>
  <si>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</si>
  <si>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</si>
  <si>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</si>
  <si>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</si>
  <si>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</si>
  <si>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</si>
  <si>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</si>
  <si>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</si>
  <si>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</si>
  <si>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</si>
  <si>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</si>
  <si>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</si>
  <si>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</si>
  <si>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</si>
  <si>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</si>
  <si>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</si>
  <si>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</si>
  <si>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</si>
  <si>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</si>
  <si>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</si>
  <si>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</si>
  <si>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</si>
  <si>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</si>
  <si>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</si>
  <si>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</si>
  <si>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</si>
  <si>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</si>
  <si>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</si>
  <si>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</si>
  <si>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</si>
  <si>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</si>
  <si>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</si>
  <si>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</si>
  <si>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</si>
  <si>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</si>
  <si>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</si>
  <si>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</si>
  <si>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</si>
  <si>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</si>
  <si>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</si>
  <si>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</si>
  <si>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</si>
  <si>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</si>
  <si>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</si>
  <si>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</si>
  <si>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</si>
  <si>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</si>
  <si>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</si>
  <si>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</si>
  <si>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</si>
  <si>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</si>
  <si>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</si>
  <si>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</si>
  <si>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</si>
  <si>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</si>
  <si>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</si>
  <si>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</si>
  <si>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</si>
  <si>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</si>
  <si>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</si>
  <si>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</si>
  <si>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</si>
  <si>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</si>
  <si>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</si>
  <si>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</si>
  <si>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</si>
  <si>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</si>
  <si>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</si>
  <si>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</si>
  <si>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</si>
  <si>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</si>
  <si>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</si>
  <si>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</si>
  <si>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</si>
  <si>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</si>
  <si>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</si>
  <si>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</si>
  <si>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</si>
  <si>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</si>
  <si>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</si>
  <si>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</si>
  <si>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</si>
  <si>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</si>
  <si>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</si>
  <si>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</si>
  <si>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</si>
  <si>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</si>
  <si>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</si>
  <si>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</si>
  <si>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</si>
  <si>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</si>
  <si>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</si>
  <si>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</si>
  <si>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</si>
  <si>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</si>
  <si>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</si>
  <si>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</si>
  <si>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</si>
  <si>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</si>
  <si>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</si>
  <si>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</si>
  <si>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</si>
  <si>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</si>
  <si>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</si>
  <si>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</si>
  <si>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</si>
  <si>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</si>
  <si>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</si>
  <si>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</si>
  <si>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</si>
  <si>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</si>
  <si>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</si>
  <si>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</si>
  <si>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</si>
  <si>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</si>
  <si>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</si>
  <si>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</si>
  <si>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</si>
  <si>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</si>
  <si>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</si>
  <si>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</si>
  <si>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</si>
  <si>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</si>
  <si>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</si>
  <si>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</si>
  <si>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</si>
  <si>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</si>
  <si>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</si>
  <si>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</si>
  <si>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</si>
  <si>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</si>
  <si>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</si>
  <si>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</si>
  <si>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</si>
  <si>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</si>
  <si>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</si>
  <si>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</si>
  <si>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</si>
  <si>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</si>
  <si>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</si>
  <si>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</si>
  <si>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</si>
  <si>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</si>
  <si>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</si>
  <si>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</si>
  <si>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</si>
  <si>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</si>
  <si>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</si>
  <si>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</si>
  <si>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</si>
  <si>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</si>
  <si>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</si>
  <si>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</si>
  <si>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</si>
  <si>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</si>
  <si>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</si>
  <si>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</si>
  <si>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</si>
  <si>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</si>
  <si>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</si>
  <si>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</si>
  <si>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</si>
  <si>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</si>
  <si>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</si>
  <si>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</si>
  <si>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</si>
  <si>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</si>
  <si>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</si>
  <si>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</si>
  <si>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</si>
  <si>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</si>
  <si>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</si>
  <si>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</si>
  <si>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</si>
  <si>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</si>
  <si>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</si>
  <si>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</si>
  <si>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</si>
  <si>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</si>
  <si>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</si>
  <si>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</si>
  <si>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</si>
  <si>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</si>
  <si>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</si>
  <si>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</si>
  <si>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</si>
  <si>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</si>
  <si>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</si>
  <si>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</si>
  <si>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</si>
  <si>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</si>
  <si>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</si>
  <si>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</si>
  <si>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</si>
  <si>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</si>
  <si>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</si>
  <si>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</si>
  <si>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</si>
  <si>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</si>
  <si>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</si>
  <si>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</si>
  <si>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</si>
  <si>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</si>
  <si>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</si>
  <si>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</si>
  <si>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</si>
  <si>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</si>
  <si>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</si>
  <si>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</si>
  <si>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</si>
  <si>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</si>
  <si>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</si>
  <si>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</si>
  <si>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</si>
  <si>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</si>
  <si>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</si>
  <si>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</si>
  <si>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</si>
  <si>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</si>
  <si>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</si>
  <si>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</si>
  <si>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</si>
  <si>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</si>
  <si>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</si>
  <si>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</si>
  <si>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</si>
  <si>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</si>
  <si>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</si>
  <si>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</si>
  <si>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</si>
  <si>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</si>
  <si>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</si>
  <si>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</si>
  <si>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</si>
  <si>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</si>
  <si>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</si>
  <si>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</si>
  <si>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</si>
  <si>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</si>
  <si>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</si>
  <si>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</si>
  <si>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</si>
  <si>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</si>
  <si>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</si>
  <si>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</si>
  <si>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</si>
  <si>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</si>
  <si>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</si>
  <si>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</si>
  <si>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</si>
  <si>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</si>
  <si>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</si>
  <si>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</si>
  <si>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</si>
  <si>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</si>
  <si>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</si>
  <si>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</si>
  <si>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</si>
  <si>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</si>
  <si>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</si>
  <si>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</si>
  <si>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</si>
  <si>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</si>
  <si>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</si>
  <si>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</si>
  <si>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</si>
  <si>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</si>
  <si>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</si>
  <si>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</si>
  <si>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</si>
  <si>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</si>
  <si>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</si>
  <si>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</si>
  <si>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</si>
  <si>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</si>
  <si>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</si>
  <si>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</si>
  <si>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</si>
  <si>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</si>
  <si>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</si>
  <si>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</si>
  <si>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</si>
  <si>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</si>
  <si>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</si>
  <si>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</si>
  <si>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</si>
  <si>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</si>
  <si>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</si>
  <si>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</si>
  <si>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</si>
  <si>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</si>
  <si>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</si>
  <si>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</si>
  <si>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</si>
  <si>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</si>
  <si>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</si>
  <si>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</si>
  <si>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</si>
  <si>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</si>
  <si>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</si>
  <si>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</si>
  <si>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</si>
  <si>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</si>
  <si>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</si>
  <si>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</si>
  <si>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</si>
  <si>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</si>
  <si>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</si>
  <si>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</si>
  <si>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</si>
  <si>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</si>
  <si>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</si>
  <si>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</si>
  <si>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</si>
  <si>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</si>
  <si>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</si>
  <si>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</si>
  <si>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</si>
  <si>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</si>
  <si>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</si>
  <si>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</si>
  <si>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</si>
  <si>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</si>
  <si>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</si>
  <si>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</si>
  <si>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</si>
  <si>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</si>
  <si>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</si>
  <si>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</si>
  <si>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</si>
  <si>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</si>
  <si>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</si>
  <si>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</si>
  <si>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</si>
  <si>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</si>
  <si>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</si>
  <si>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</si>
  <si>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</si>
  <si>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</si>
  <si>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</si>
  <si>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</si>
  <si>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</si>
  <si>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</si>
  <si>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</si>
  <si>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</si>
  <si>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</si>
  <si>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</si>
  <si>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</si>
  <si>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</si>
  <si>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</si>
  <si>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</si>
  <si>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</si>
  <si>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</si>
  <si>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</si>
  <si>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</si>
  <si>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</si>
  <si>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</si>
  <si>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</si>
  <si>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</si>
  <si>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</si>
  <si>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</si>
  <si>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</si>
  <si>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</si>
  <si>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</si>
  <si>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</si>
  <si>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</si>
  <si>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</si>
  <si>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</si>
  <si>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</si>
  <si>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</si>
  <si>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</si>
  <si>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</si>
  <si>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</si>
  <si>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</si>
  <si>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</si>
  <si>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</si>
  <si>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</si>
  <si>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</si>
  <si>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</si>
  <si>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</si>
  <si>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</si>
  <si>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</si>
  <si>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</si>
  <si>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</si>
  <si>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</si>
  <si>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</si>
  <si>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</si>
  <si>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</si>
  <si>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</si>
  <si>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</si>
  <si>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</si>
  <si>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</si>
  <si>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</si>
  <si>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</si>
  <si>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</si>
  <si>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</si>
  <si>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</si>
  <si>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</si>
  <si>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</si>
  <si>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</si>
  <si>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</si>
  <si>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</si>
  <si>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</si>
  <si>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</si>
  <si>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</si>
  <si>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</si>
  <si>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</si>
  <si>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</si>
  <si>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</si>
  <si>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</si>
  <si>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</si>
  <si>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</si>
  <si>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</si>
  <si>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</si>
  <si>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</si>
  <si>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</si>
  <si>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</si>
  <si>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</si>
  <si>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</si>
  <si>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</si>
  <si>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</si>
  <si>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</si>
  <si>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</si>
  <si>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</si>
  <si>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</si>
  <si>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</si>
  <si>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</si>
  <si>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</si>
  <si>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</si>
  <si>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</si>
  <si>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</si>
  <si>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</si>
  <si>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</si>
  <si>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</si>
  <si>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</si>
  <si>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</si>
  <si>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</si>
  <si>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</si>
  <si>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</si>
  <si>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</si>
  <si>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</si>
  <si>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</si>
  <si>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</si>
  <si>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</si>
  <si>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</si>
  <si>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</si>
  <si>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</si>
  <si>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</si>
  <si>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</si>
  <si>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</si>
  <si>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</si>
  <si>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</si>
  <si>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</si>
  <si>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</si>
  <si>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</si>
  <si>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</si>
  <si>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</si>
  <si>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</si>
  <si>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</si>
  <si>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</si>
  <si>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</si>
  <si>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</si>
  <si>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</si>
  <si>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</si>
  <si>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</si>
  <si>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</si>
  <si>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</si>
  <si>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</si>
  <si>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</si>
  <si>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</si>
  <si>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</si>
  <si>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</si>
  <si>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</si>
  <si>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</si>
  <si>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</si>
  <si>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</si>
  <si>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</si>
  <si>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</si>
  <si>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</si>
  <si>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</si>
  <si>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</si>
  <si>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</si>
  <si>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</si>
  <si>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</si>
  <si>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</si>
  <si>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</si>
  <si>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</si>
  <si>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</si>
  <si>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</si>
  <si>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</si>
  <si>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</si>
  <si>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</si>
  <si>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</si>
  <si>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</si>
  <si>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</si>
  <si>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</si>
  <si>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</si>
  <si>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</si>
  <si>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</si>
  <si>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</si>
  <si>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</si>
  <si>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</si>
  <si>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</si>
  <si>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</si>
  <si>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</si>
  <si>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</si>
  <si>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</si>
  <si>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</si>
  <si>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</si>
  <si>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</si>
  <si>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</si>
  <si>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</si>
  <si>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</si>
  <si>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</si>
  <si>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</si>
  <si>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</si>
  <si>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</si>
  <si>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</si>
  <si>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</si>
  <si>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</si>
  <si>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</si>
  <si>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</si>
  <si>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</si>
  <si>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</si>
  <si>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</si>
  <si>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</si>
  <si>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</si>
  <si>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</si>
  <si>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</si>
  <si>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</si>
  <si>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</si>
  <si>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</si>
  <si>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</si>
  <si>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</si>
  <si>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</si>
  <si>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</si>
  <si>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</si>
  <si>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</si>
  <si>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</si>
  <si>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</si>
  <si>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</si>
  <si>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</si>
  <si>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</si>
  <si>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</si>
  <si>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</si>
  <si>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</si>
  <si>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</si>
  <si>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</si>
  <si>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</si>
  <si>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</si>
  <si>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</si>
  <si>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</si>
  <si>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</si>
  <si>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</si>
  <si>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</si>
  <si>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</si>
  <si>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</si>
  <si>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</si>
  <si>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</si>
  <si>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</si>
  <si>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</si>
  <si>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</si>
  <si>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</si>
  <si>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</si>
  <si>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</si>
  <si>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</si>
  <si>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</si>
  <si>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</si>
  <si>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</si>
  <si>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</si>
  <si>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</si>
  <si>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</si>
  <si>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</si>
  <si>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</si>
  <si>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</si>
  <si>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</si>
  <si>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</si>
  <si>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</si>
  <si>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</si>
  <si>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</si>
  <si>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</si>
  <si>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</si>
  <si>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</si>
  <si>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</si>
  <si>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</si>
  <si>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</si>
  <si>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</si>
  <si>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</si>
  <si>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</si>
  <si>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</si>
  <si>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</si>
  <si>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</si>
  <si>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</si>
  <si>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</si>
  <si>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</si>
  <si>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</si>
  <si>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</si>
  <si>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</si>
  <si>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</si>
  <si>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</si>
  <si>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</si>
  <si>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</si>
  <si>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</si>
  <si>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</si>
  <si>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</si>
  <si>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</si>
  <si>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</si>
  <si>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</si>
  <si>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</si>
  <si>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</si>
  <si>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</si>
  <si>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</si>
  <si>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</si>
  <si>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</si>
  <si>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</si>
  <si>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</si>
  <si>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</si>
  <si>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</si>
  <si>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</si>
  <si>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</si>
  <si>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</si>
  <si>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</si>
  <si>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</si>
  <si>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</si>
  <si>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</si>
  <si>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</si>
  <si>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</si>
  <si>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</si>
  <si>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</si>
  <si>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</si>
  <si>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</si>
  <si>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</si>
  <si>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</si>
  <si>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</si>
  <si>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</si>
  <si>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</si>
  <si>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</si>
  <si>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</si>
  <si>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</si>
  <si>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</si>
  <si>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</si>
  <si>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</si>
  <si>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</si>
  <si>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</si>
  <si>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</si>
  <si>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</si>
  <si>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</si>
  <si>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</si>
  <si>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</si>
  <si>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</si>
  <si>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</si>
  <si>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</si>
  <si>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</si>
  <si>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</si>
  <si>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</si>
  <si>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</si>
  <si>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</si>
  <si>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</si>
  <si>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</si>
  <si>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</si>
  <si>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</si>
  <si>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</si>
  <si>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</si>
  <si>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</si>
  <si>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</si>
  <si>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</si>
  <si>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</si>
  <si>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</si>
  <si>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</si>
  <si>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</si>
  <si>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</si>
  <si>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</si>
  <si>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</si>
  <si>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</si>
  <si>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</si>
  <si>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</si>
  <si>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</si>
  <si>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</si>
  <si>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</si>
  <si>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</si>
  <si>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</si>
  <si>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</si>
  <si>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</si>
  <si>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</si>
  <si>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</si>
  <si>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</si>
  <si>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</si>
  <si>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</si>
  <si>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</si>
  <si>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</si>
  <si>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</si>
  <si>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</si>
  <si>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</si>
  <si>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</si>
  <si>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</si>
  <si>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</si>
  <si>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</si>
  <si>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</si>
  <si>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</si>
  <si>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</si>
  <si>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</si>
  <si>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</si>
  <si>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</si>
  <si>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</si>
  <si>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</si>
  <si>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</si>
  <si>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</si>
  <si>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</si>
  <si>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</si>
  <si>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</si>
  <si>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</si>
  <si>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</si>
  <si>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</si>
  <si>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</si>
  <si>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</si>
  <si>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</si>
  <si>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</si>
  <si>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</si>
  <si>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</si>
  <si>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</si>
  <si>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</si>
  <si>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</si>
  <si>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</si>
  <si>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</si>
  <si>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</si>
  <si>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</si>
  <si>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</si>
  <si>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</si>
  <si>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</si>
  <si>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</si>
  <si>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</si>
  <si>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</si>
  <si>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</si>
  <si>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</si>
  <si>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</si>
  <si>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</si>
  <si>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</si>
  <si>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</si>
  <si>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</si>
  <si>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</si>
  <si>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</si>
  <si>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</si>
  <si>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</si>
  <si>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</si>
  <si>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</si>
  <si>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</si>
  <si>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</si>
  <si>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</si>
  <si>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</si>
  <si>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</si>
  <si>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</si>
  <si>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</si>
  <si>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</si>
  <si>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</si>
  <si>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</si>
  <si>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</si>
  <si>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</si>
  <si>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</si>
  <si>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</si>
  <si>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</si>
  <si>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</si>
  <si>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</si>
  <si>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</si>
  <si>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</si>
  <si>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</si>
  <si>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</si>
  <si>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</si>
  <si>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</si>
  <si>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</si>
  <si>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</si>
  <si>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</si>
  <si>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</si>
  <si>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</si>
  <si>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</si>
  <si>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</si>
  <si>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</si>
  <si>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</si>
  <si>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</si>
  <si>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</si>
  <si>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</si>
  <si>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</si>
  <si>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</si>
  <si>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</si>
  <si>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</si>
  <si>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</si>
  <si>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</si>
  <si>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</si>
  <si>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</si>
  <si>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</si>
  <si>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</si>
  <si>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</si>
  <si>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</si>
  <si>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</si>
  <si>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</si>
  <si>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</si>
  <si>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</si>
  <si>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</si>
  <si>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</si>
  <si>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</si>
  <si>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</si>
  <si>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</si>
  <si>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</si>
  <si>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</si>
  <si>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</si>
  <si>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</si>
  <si>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</si>
  <si>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</si>
  <si>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</si>
  <si>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</si>
  <si>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</si>
  <si>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</si>
  <si>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</si>
  <si>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</si>
  <si>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</si>
  <si>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</si>
  <si>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</si>
  <si>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</si>
  <si>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</si>
  <si>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</si>
  <si>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</si>
  <si>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</si>
  <si>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</si>
  <si>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</si>
  <si>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</si>
  <si>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</si>
  <si>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</si>
  <si>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</si>
  <si>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</si>
  <si>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</si>
  <si>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</si>
  <si>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</si>
  <si>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</si>
  <si>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</si>
  <si>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</si>
  <si>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</si>
  <si>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</si>
  <si>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</si>
  <si>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</si>
  <si>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</si>
  <si>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</si>
  <si>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</si>
  <si>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</si>
  <si>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</si>
  <si>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</si>
  <si>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</si>
  <si>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</si>
  <si>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</si>
  <si>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</si>
  <si>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</si>
  <si>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</si>
  <si>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</si>
  <si>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</si>
  <si>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</si>
  <si>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</si>
  <si>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</si>
  <si>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</si>
  <si>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</si>
  <si>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</si>
  <si>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</si>
  <si>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</si>
  <si>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</si>
  <si>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</si>
  <si>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</si>
  <si>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</si>
  <si>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</si>
  <si>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</si>
  <si>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</si>
  <si>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</si>
  <si>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</si>
  <si>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</si>
  <si>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</si>
  <si>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</si>
  <si>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</si>
  <si>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</si>
  <si>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</si>
  <si>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</si>
  <si>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</si>
  <si>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</si>
  <si>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</si>
  <si>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</si>
  <si>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</si>
  <si>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</si>
  <si>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</si>
  <si>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</si>
  <si>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</si>
  <si>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</si>
  <si>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</si>
  <si>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</si>
  <si>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</si>
  <si>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</si>
  <si>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</si>
  <si>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</si>
  <si>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</si>
  <si>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</si>
  <si>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</si>
  <si>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</si>
  <si>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</si>
  <si>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</si>
  <si>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</si>
  <si>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</si>
  <si>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</si>
  <si>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</si>
  <si>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</si>
  <si>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</si>
  <si>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</si>
  <si>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</si>
  <si>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</si>
  <si>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</si>
  <si>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</si>
  <si>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</si>
  <si>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</si>
  <si>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</si>
  <si>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</si>
  <si>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</si>
  <si>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</si>
  <si>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</si>
  <si>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</si>
  <si>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</si>
  <si>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</si>
  <si>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</si>
  <si>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</si>
  <si>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</si>
  <si>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</si>
  <si>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</si>
  <si>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</si>
  <si>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</si>
  <si>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</si>
  <si>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</si>
  <si>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</si>
  <si>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</si>
  <si>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</si>
  <si>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</si>
  <si>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</si>
  <si>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</si>
  <si>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</si>
  <si>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</si>
  <si>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</si>
  <si>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</si>
  <si>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</si>
  <si>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</si>
  <si>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</si>
  <si>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</si>
  <si>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</si>
  <si>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</si>
  <si>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</si>
  <si>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</si>
  <si>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</si>
  <si>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</si>
  <si>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</si>
  <si>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</si>
  <si>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</si>
  <si>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</si>
  <si>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</si>
  <si>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</si>
  <si>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</si>
  <si>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</si>
  <si>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</si>
  <si>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</si>
  <si>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</si>
  <si>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</si>
  <si>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</si>
  <si>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</si>
  <si>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</si>
  <si>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</si>
  <si>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</si>
  <si>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</si>
  <si>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</si>
  <si>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</si>
  <si>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</si>
  <si>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</si>
  <si>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</si>
  <si>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</si>
  <si>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</si>
  <si>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</si>
  <si>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</si>
  <si>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</si>
  <si>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</si>
  <si>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</si>
  <si>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</si>
  <si>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</si>
  <si>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</si>
  <si>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</si>
  <si>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</si>
  <si>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</si>
  <si>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</si>
  <si>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</si>
  <si>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</si>
  <si>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</si>
  <si>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</si>
  <si>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</si>
  <si>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</si>
  <si>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</si>
  <si>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</si>
  <si>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</si>
  <si>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</si>
  <si>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</si>
  <si>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</si>
  <si>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</si>
  <si>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</si>
  <si>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</si>
  <si>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</si>
  <si>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</si>
  <si>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</si>
  <si>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</si>
  <si>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</si>
  <si>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</si>
  <si>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</si>
  <si>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</si>
  <si>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</si>
  <si>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</si>
  <si>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</si>
  <si>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</si>
  <si>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</si>
  <si>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</si>
  <si>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</si>
  <si>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</si>
  <si>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</si>
  <si>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</si>
  <si>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</si>
  <si>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</si>
  <si>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</si>
  <si>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</si>
  <si>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</si>
  <si>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</si>
  <si>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</si>
  <si>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</si>
  <si>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</si>
  <si>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</si>
  <si>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</si>
  <si>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</si>
  <si>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</si>
  <si>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</si>
  <si>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</si>
  <si>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</si>
  <si>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</si>
  <si>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</si>
  <si>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</si>
  <si>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</si>
  <si>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</si>
  <si>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</si>
  <si>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</si>
  <si>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</si>
  <si>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</si>
  <si>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</si>
  <si>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</si>
  <si>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</si>
  <si>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</si>
  <si>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</si>
  <si>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</si>
  <si>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</si>
  <si>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</si>
  <si>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</si>
  <si>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</si>
  <si>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</si>
  <si>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</si>
  <si>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</si>
  <si>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</si>
  <si>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</si>
  <si>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</si>
  <si>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</si>
  <si>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</si>
  <si>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</si>
  <si>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</si>
  <si>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</si>
  <si>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</si>
  <si>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</si>
  <si>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</si>
  <si>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</si>
  <si>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</si>
  <si>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</si>
  <si>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</si>
  <si>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</si>
  <si>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</si>
  <si>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</si>
  <si>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</si>
  <si>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</si>
  <si>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</si>
  <si>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</si>
  <si>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</si>
  <si>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</si>
  <si>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</si>
  <si>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</si>
  <si>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</si>
  <si>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</si>
  <si>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</si>
  <si>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</si>
  <si>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</si>
  <si>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</si>
  <si>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</si>
  <si>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</si>
  <si>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</si>
  <si>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</si>
  <si>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</si>
  <si>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</si>
  <si>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</si>
  <si>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</si>
  <si>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</si>
  <si>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</si>
  <si>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</si>
  <si>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</si>
  <si>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</si>
  <si>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</si>
  <si>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</si>
  <si>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</si>
  <si>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</si>
  <si>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</si>
  <si>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</si>
  <si>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</si>
  <si>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</si>
  <si>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</si>
  <si>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</si>
  <si>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</si>
  <si>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</si>
  <si>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</si>
  <si>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</si>
  <si>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</si>
  <si>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</si>
  <si>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</si>
  <si>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</si>
  <si>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</si>
  <si>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</si>
  <si>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</si>
  <si>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</si>
  <si>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</si>
  <si>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</si>
  <si>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</si>
  <si>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</si>
  <si>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</si>
  <si>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</si>
  <si>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</si>
  <si>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</si>
  <si>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</si>
  <si>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</si>
  <si>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</si>
  <si>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</si>
  <si>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</si>
  <si>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</si>
  <si>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</si>
  <si>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</si>
  <si>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</si>
  <si>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</si>
  <si>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</si>
  <si>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</si>
  <si>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</si>
  <si>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</si>
  <si>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</si>
  <si>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</si>
  <si>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</si>
  <si>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</si>
  <si>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</si>
  <si>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</si>
  <si>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</si>
  <si>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</si>
  <si>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</si>
  <si>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</si>
  <si>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</si>
  <si>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</si>
  <si>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</si>
  <si>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</si>
  <si>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</si>
  <si>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</si>
  <si>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</si>
  <si>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</si>
  <si>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</si>
  <si>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</si>
  <si>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</si>
  <si>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</si>
  <si>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</si>
  <si>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</si>
  <si>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</si>
  <si>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</si>
  <si>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</si>
  <si>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</si>
  <si>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</si>
  <si>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</si>
  <si>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</si>
  <si>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</si>
  <si>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</si>
  <si>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</si>
  <si>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</si>
  <si>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</si>
  <si>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</si>
  <si>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</si>
  <si>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</si>
  <si>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</si>
  <si>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</si>
  <si>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</si>
  <si>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</si>
  <si>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</si>
  <si>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</si>
  <si>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</si>
  <si>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</si>
  <si>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</si>
  <si>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</si>
  <si>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</si>
  <si>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</si>
  <si>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</si>
  <si>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</si>
  <si>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</si>
  <si>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</si>
  <si>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</si>
  <si>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</si>
  <si>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</si>
  <si>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</si>
  <si>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</si>
  <si>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</si>
  <si>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</si>
  <si>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</si>
  <si>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</si>
  <si>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</si>
  <si>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</si>
  <si>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</si>
  <si>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</si>
  <si>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</si>
  <si>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</si>
  <si>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</si>
  <si>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</si>
  <si>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</si>
  <si>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</si>
  <si>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</si>
  <si>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</si>
  <si>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</si>
  <si>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</si>
  <si>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</si>
  <si>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</si>
  <si>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</si>
  <si>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</si>
  <si>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</si>
  <si>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</si>
  <si>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</si>
  <si>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</si>
  <si>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</si>
  <si>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</si>
  <si>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</si>
  <si>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</si>
  <si>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</si>
  <si>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</si>
  <si>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</si>
  <si>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</si>
  <si>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</si>
  <si>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</si>
  <si>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</si>
  <si>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</si>
  <si>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</si>
  <si>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</si>
  <si>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</si>
  <si>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</si>
  <si>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</si>
  <si>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</si>
  <si>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</si>
  <si>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</si>
  <si>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</si>
  <si>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</si>
  <si>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</si>
  <si>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</si>
  <si>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</si>
  <si>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</si>
  <si>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</si>
  <si>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</si>
  <si>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</si>
  <si>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</si>
  <si>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</si>
  <si>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</si>
  <si>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</si>
  <si>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</si>
  <si>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</si>
  <si>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</si>
  <si>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</si>
  <si>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</si>
  <si>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</si>
  <si>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</si>
  <si>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</si>
  <si>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</si>
  <si>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</si>
  <si>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</si>
  <si>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</si>
  <si>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</si>
  <si>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</si>
  <si>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</si>
  <si>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</si>
  <si>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</si>
  <si>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</si>
  <si>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</si>
  <si>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</si>
  <si>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</si>
  <si>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</si>
  <si>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</si>
  <si>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</si>
  <si>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</si>
  <si>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</si>
  <si>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</si>
  <si>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</si>
  <si>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</si>
  <si>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</si>
  <si>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</si>
  <si>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</si>
  <si>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</si>
  <si>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</si>
  <si>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</si>
  <si>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</si>
  <si>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</si>
  <si>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</si>
  <si>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</si>
  <si>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</si>
  <si>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</si>
  <si>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</si>
  <si>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</si>
  <si>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</si>
  <si>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</si>
  <si>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</si>
  <si>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</si>
  <si>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</si>
  <si>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</si>
  <si>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</si>
  <si>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</si>
  <si>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</si>
  <si>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</si>
  <si>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</si>
  <si>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</si>
  <si>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</si>
  <si>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</si>
  <si>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</si>
  <si>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</si>
  <si>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</si>
  <si>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</si>
  <si>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</si>
  <si>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</si>
  <si>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</si>
  <si>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</si>
  <si>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</si>
  <si>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</si>
  <si>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</si>
  <si>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</si>
  <si>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</si>
  <si>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</si>
  <si>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</si>
  <si>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</si>
  <si>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</si>
  <si>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</si>
  <si>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</si>
  <si>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</si>
  <si>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</si>
  <si>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</si>
  <si>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</si>
  <si>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</si>
  <si>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</si>
  <si>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</si>
  <si>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</si>
  <si>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</si>
  <si>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</si>
  <si>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</si>
  <si>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</si>
  <si>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</si>
  <si>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</si>
  <si>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</si>
  <si>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</si>
  <si>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</si>
  <si>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</si>
  <si>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</si>
  <si>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</si>
  <si>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</si>
  <si>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</si>
  <si>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</si>
  <si>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</si>
  <si>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</si>
  <si>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</si>
  <si>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</si>
  <si>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</si>
  <si>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</si>
  <si>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</si>
  <si>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</si>
  <si>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</si>
  <si>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</si>
  <si>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</si>
  <si>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</si>
  <si>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</si>
  <si>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</si>
  <si>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</si>
  <si>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</si>
  <si>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</si>
  <si>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</si>
  <si>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</si>
  <si>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</si>
  <si>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</si>
  <si>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</si>
  <si>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</si>
  <si>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</si>
  <si>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</si>
  <si>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</si>
  <si>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</si>
  <si>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</si>
  <si>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</si>
  <si>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</si>
  <si>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</si>
  <si>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</si>
  <si>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</si>
  <si>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</si>
  <si>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</si>
  <si>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</si>
  <si>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</si>
  <si>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</si>
  <si>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</si>
  <si>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</si>
  <si>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</si>
  <si>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</si>
  <si>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</si>
  <si>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</si>
  <si>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</si>
  <si>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</si>
  <si>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</si>
  <si>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</si>
  <si>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</si>
  <si>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</si>
  <si>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</si>
  <si>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</si>
  <si>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</si>
  <si>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</si>
  <si>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</si>
  <si>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</si>
  <si>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</si>
  <si>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</si>
  <si>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</si>
  <si>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</si>
  <si>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</si>
  <si>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</si>
  <si>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</si>
  <si>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</si>
  <si>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</si>
  <si>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</si>
  <si>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</si>
  <si>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</si>
  <si>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</si>
  <si>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</si>
  <si>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</si>
  <si>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</si>
  <si>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</si>
  <si>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</si>
  <si>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</si>
  <si>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</si>
  <si>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</si>
  <si>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</si>
  <si>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</si>
  <si>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</si>
  <si>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</si>
  <si>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</si>
  <si>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</si>
  <si>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</si>
  <si>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</si>
  <si>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</si>
  <si>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</si>
  <si>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</si>
  <si>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</si>
  <si>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</si>
  <si>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</si>
  <si>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</si>
  <si>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</si>
  <si>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</si>
  <si>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</si>
  <si>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</si>
  <si>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</si>
  <si>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</si>
  <si>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</si>
  <si>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</si>
  <si>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</si>
  <si>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</si>
  <si>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</si>
  <si>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</si>
  <si>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</si>
  <si>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</si>
  <si>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</si>
  <si>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</si>
  <si>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</si>
  <si>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</si>
  <si>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</si>
  <si>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</si>
  <si>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</si>
  <si>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</si>
  <si>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</si>
  <si>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</si>
  <si>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</si>
  <si>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</si>
  <si>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</si>
  <si>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</si>
  <si>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</si>
  <si>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</si>
  <si>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</si>
  <si>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</si>
  <si>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</si>
  <si>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</si>
  <si>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</si>
  <si>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</si>
  <si>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</si>
  <si>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</si>
  <si>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</si>
  <si>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</si>
  <si>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</si>
  <si>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</si>
  <si>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</si>
  <si>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</si>
  <si>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</si>
  <si>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</si>
  <si>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</si>
  <si>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</si>
  <si>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</si>
  <si>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</si>
  <si>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</si>
  <si>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</si>
  <si>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</si>
  <si>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</si>
  <si>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</si>
  <si>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</si>
  <si>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</si>
  <si>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</si>
  <si>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</si>
  <si>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</si>
  <si>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</si>
  <si>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</si>
  <si>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</si>
  <si>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</si>
  <si>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</si>
  <si>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</si>
  <si>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</si>
  <si>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</si>
  <si>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</si>
  <si>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</si>
  <si>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</si>
  <si>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</si>
  <si>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</si>
  <si>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</si>
  <si>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</si>
  <si>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</si>
  <si>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</si>
  <si>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</si>
  <si>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</si>
  <si>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</si>
  <si>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</si>
  <si>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</si>
  <si>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</si>
  <si>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</si>
  <si>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</si>
  <si>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</si>
  <si>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</si>
  <si>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</si>
  <si>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</si>
  <si>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</si>
  <si>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</si>
  <si>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</si>
  <si>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</si>
  <si>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</si>
  <si>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</si>
  <si>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</si>
  <si>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</si>
  <si>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</si>
  <si>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</si>
  <si>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</si>
  <si>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</si>
  <si>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</si>
  <si>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</si>
  <si>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</si>
  <si>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</si>
  <si>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</si>
  <si>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</si>
  <si>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</si>
  <si>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</si>
  <si>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</si>
  <si>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</si>
  <si>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</si>
  <si>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</si>
  <si>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</si>
  <si>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</si>
  <si>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</si>
  <si>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</si>
  <si>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</si>
  <si>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</si>
  <si>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</si>
  <si>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</si>
  <si>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</si>
  <si>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</si>
  <si>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</si>
  <si>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</si>
  <si>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</si>
  <si>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</si>
  <si>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</si>
  <si>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</si>
  <si>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</si>
  <si>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</si>
  <si>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</si>
  <si>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</si>
  <si>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</si>
  <si>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</si>
  <si>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</si>
  <si>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</si>
  <si>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</si>
  <si>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</si>
  <si>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</si>
  <si>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</si>
  <si>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</si>
  <si>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</si>
  <si>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</si>
  <si>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</si>
  <si>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</si>
  <si>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</si>
  <si>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</si>
  <si>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</si>
  <si>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</si>
  <si>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</si>
  <si>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</si>
  <si>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</si>
  <si>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</si>
  <si>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</si>
  <si>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</si>
  <si>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</si>
  <si>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</si>
  <si>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</si>
  <si>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</si>
  <si>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</si>
  <si>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</si>
  <si>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</si>
  <si>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</si>
  <si>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</si>
  <si>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</si>
  <si>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</si>
  <si>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</si>
  <si>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</si>
  <si>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</si>
  <si>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</si>
  <si>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</si>
  <si>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</si>
  <si>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</si>
  <si>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</si>
  <si>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</si>
  <si>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</si>
  <si>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</si>
  <si>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</si>
  <si>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</si>
  <si>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</si>
  <si>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</si>
  <si>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</si>
  <si>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</si>
  <si>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</si>
  <si>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</si>
  <si>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</si>
  <si>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</si>
  <si>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</si>
  <si>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</si>
  <si>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</si>
  <si>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</si>
  <si>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</si>
  <si>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</si>
  <si>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</si>
  <si>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</si>
  <si>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</si>
  <si>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</si>
  <si>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</si>
  <si>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</si>
  <si>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</si>
  <si>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</si>
  <si>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</si>
  <si>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</si>
  <si>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</si>
  <si>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</si>
  <si>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</si>
  <si>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</si>
  <si>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</si>
  <si>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</si>
  <si>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</si>
  <si>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</si>
  <si>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</si>
  <si>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</si>
  <si>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</si>
  <si>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</si>
  <si>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</si>
  <si>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</si>
  <si>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</si>
  <si>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</si>
  <si>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</si>
  <si>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</si>
  <si>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</si>
  <si>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</si>
  <si>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</si>
  <si>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</si>
  <si>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</si>
  <si>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</si>
  <si>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</si>
  <si>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</si>
  <si>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</si>
  <si>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</si>
  <si>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</si>
  <si>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</si>
  <si>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</si>
  <si>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</si>
  <si>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</si>
  <si>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</si>
  <si>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</si>
  <si>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</si>
  <si>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</si>
  <si>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</si>
  <si>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</si>
  <si>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</si>
  <si>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</si>
  <si>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</si>
  <si>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</si>
  <si>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</si>
  <si>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</si>
  <si>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</si>
  <si>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</si>
  <si>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</si>
  <si>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</si>
  <si>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</si>
  <si>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</si>
  <si>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</si>
  <si>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</si>
  <si>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</si>
  <si>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</si>
  <si>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</si>
  <si>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</si>
  <si>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</si>
  <si>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</si>
  <si>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</si>
  <si>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</si>
  <si>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</si>
  <si>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</si>
  <si>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</si>
  <si>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</si>
  <si>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</si>
  <si>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</si>
  <si>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</si>
  <si>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</si>
  <si>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</si>
  <si>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</si>
  <si>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</si>
  <si>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</si>
  <si>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</si>
  <si>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</si>
  <si>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</si>
  <si>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</si>
  <si>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</si>
  <si>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</si>
  <si>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</si>
  <si>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</si>
  <si>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</si>
  <si>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</si>
  <si>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</si>
  <si>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</si>
  <si>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</si>
  <si>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</si>
  <si>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</si>
  <si>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</si>
  <si>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</si>
  <si>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</si>
  <si>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</si>
  <si>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</si>
  <si>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</si>
  <si>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</si>
  <si>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</si>
  <si>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</si>
  <si>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</si>
  <si>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</si>
  <si>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</si>
  <si>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</si>
  <si>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</si>
  <si>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</si>
  <si>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</si>
  <si>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</si>
  <si>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</si>
  <si>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</si>
  <si>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</si>
  <si>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</si>
  <si>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</si>
  <si>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</si>
  <si>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</si>
  <si>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</si>
  <si>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</si>
  <si>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</si>
  <si>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</si>
  <si>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</si>
  <si>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</si>
  <si>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</si>
  <si>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</si>
  <si>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</si>
  <si>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</si>
  <si>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</si>
  <si>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</si>
  <si>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</si>
  <si>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</si>
  <si>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</si>
  <si>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</si>
  <si>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</si>
  <si>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</si>
  <si>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</si>
  <si>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</si>
  <si>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</si>
  <si>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</si>
  <si>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</si>
  <si>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</si>
  <si>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</si>
  <si>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</si>
  <si>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</si>
  <si>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</si>
  <si>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</si>
  <si>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</si>
  <si>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</si>
  <si>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</si>
  <si>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</si>
  <si>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</si>
  <si>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</si>
  <si>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</si>
  <si>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</si>
  <si>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</si>
  <si>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</si>
  <si>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</si>
  <si>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</si>
  <si>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</si>
  <si>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</si>
  <si>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</si>
  <si>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</si>
  <si>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</si>
  <si>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</si>
  <si>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</si>
  <si>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</si>
  <si>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</si>
  <si>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</si>
  <si>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</si>
  <si>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</si>
  <si>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</si>
  <si>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</si>
  <si>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</si>
  <si>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</si>
  <si>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</si>
  <si>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</si>
  <si>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</si>
  <si>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</si>
  <si>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</si>
  <si>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</si>
  <si>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</si>
  <si>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</si>
  <si>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</si>
  <si>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</si>
  <si>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</si>
  <si>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</si>
  <si>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</si>
  <si>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</si>
  <si>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</si>
  <si>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</si>
  <si>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</si>
  <si>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</si>
  <si>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</si>
  <si>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</si>
  <si>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</si>
  <si>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</si>
  <si>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</si>
  <si>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</si>
  <si>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</si>
  <si>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</si>
  <si>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</si>
  <si>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</si>
  <si>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</si>
  <si>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</si>
  <si>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</si>
  <si>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</si>
  <si>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</si>
  <si>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</si>
  <si>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</si>
  <si>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</si>
  <si>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</si>
  <si>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</si>
  <si>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</si>
  <si>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</si>
  <si>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</si>
  <si>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</si>
  <si>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</si>
  <si>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</si>
  <si>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</si>
  <si>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</si>
  <si>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</si>
  <si>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</si>
  <si>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</si>
  <si>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</si>
  <si>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</si>
  <si>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</si>
  <si>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</si>
  <si>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</si>
  <si>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</si>
  <si>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</si>
  <si>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</si>
  <si>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</si>
  <si>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</si>
  <si>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</si>
  <si>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</si>
  <si>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</si>
  <si>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</si>
  <si>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</si>
  <si>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</si>
  <si>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</si>
  <si>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</si>
  <si>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</si>
  <si>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</si>
  <si>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</si>
  <si>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</si>
  <si>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</si>
  <si>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</si>
  <si>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</si>
  <si>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</si>
  <si>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</si>
  <si>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</si>
  <si>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</si>
  <si>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</si>
  <si>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</si>
  <si>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</si>
  <si>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</si>
  <si>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</si>
  <si>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</si>
  <si>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</si>
  <si>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</si>
  <si>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</si>
  <si>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</si>
  <si>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</si>
  <si>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</si>
  <si>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</si>
  <si>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</si>
  <si>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</si>
  <si>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</si>
  <si>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</si>
  <si>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</si>
  <si>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</si>
  <si>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</si>
  <si>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</si>
  <si>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</si>
  <si>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</si>
  <si>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</si>
  <si>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</si>
  <si>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</si>
  <si>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</si>
  <si>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</si>
  <si>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</si>
  <si>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</si>
  <si>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</si>
  <si>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</si>
  <si>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</si>
  <si>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</si>
  <si>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</si>
  <si>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</si>
  <si>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</si>
  <si>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</si>
  <si>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</si>
  <si>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</si>
  <si>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</si>
  <si>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</si>
  <si>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</si>
  <si>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</si>
  <si>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</si>
  <si>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</si>
  <si>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</si>
  <si>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</si>
  <si>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</si>
  <si>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</si>
  <si>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</si>
  <si>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</si>
  <si>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</si>
  <si>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</si>
  <si>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</si>
  <si>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</si>
  <si>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</si>
  <si>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</si>
  <si>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</si>
  <si>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</si>
  <si>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</si>
  <si>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</si>
  <si>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</si>
  <si>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</si>
  <si>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</si>
  <si>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</si>
  <si>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</si>
  <si>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</si>
  <si>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</si>
  <si>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</si>
  <si>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</si>
  <si>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</si>
  <si>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</si>
  <si>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</si>
  <si>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</si>
  <si>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</si>
  <si>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</si>
  <si>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</si>
  <si>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</si>
  <si>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</si>
  <si>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</si>
  <si>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</si>
  <si>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</si>
  <si>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</si>
  <si>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</si>
  <si>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</si>
  <si>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</si>
  <si>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</si>
  <si>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</si>
  <si>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</si>
  <si>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</si>
  <si>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</si>
  <si>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</si>
  <si>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</si>
  <si>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</si>
  <si>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</si>
  <si>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</si>
  <si>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</si>
  <si>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</si>
  <si>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</si>
  <si>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</si>
  <si>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</si>
  <si>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</si>
  <si>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</si>
  <si>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</si>
  <si>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</si>
  <si>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</si>
  <si>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</si>
  <si>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</si>
  <si>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</si>
  <si>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</si>
  <si>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</si>
  <si>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</si>
  <si>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</si>
  <si>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</si>
  <si>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</si>
  <si>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</si>
  <si>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</si>
  <si>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</si>
  <si>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</si>
  <si>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</si>
  <si>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</si>
  <si>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</si>
  <si>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</si>
  <si>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</si>
  <si>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</si>
  <si>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</si>
  <si>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</si>
  <si>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</si>
  <si>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</si>
  <si>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</si>
  <si>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</si>
  <si>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</si>
  <si>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</si>
  <si>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</si>
  <si>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</si>
  <si>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</si>
  <si>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</si>
  <si>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</si>
  <si>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</si>
  <si>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</si>
  <si>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</si>
  <si>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</si>
  <si>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</si>
  <si>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</si>
  <si>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</si>
  <si>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</si>
  <si>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</si>
  <si>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</si>
  <si>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</si>
  <si>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</si>
  <si>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</si>
  <si>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</si>
  <si>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</si>
  <si>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</si>
  <si>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</si>
  <si>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</si>
  <si>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</si>
  <si>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</si>
  <si>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</si>
  <si>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</si>
  <si>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</si>
  <si>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</si>
  <si>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</si>
  <si>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</si>
  <si>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</si>
  <si>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</si>
  <si>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</si>
  <si>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</si>
  <si>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</si>
  <si>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</si>
  <si>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</si>
  <si>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</si>
  <si>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</si>
  <si>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</si>
  <si>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</si>
  <si>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</si>
  <si>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</si>
  <si>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</si>
  <si>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</si>
  <si>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</si>
  <si>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</si>
  <si>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</si>
  <si>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</si>
  <si>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</si>
  <si>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</si>
  <si>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</si>
  <si>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</si>
  <si>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</si>
  <si>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</si>
  <si>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</si>
  <si>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</si>
  <si>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</si>
  <si>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</si>
  <si>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</si>
  <si>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</si>
  <si>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</si>
  <si>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</si>
  <si>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</si>
  <si>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</si>
  <si>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</si>
  <si>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</si>
  <si>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</si>
  <si>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</si>
  <si>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</si>
  <si>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</si>
  <si>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</si>
  <si>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</si>
  <si>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</si>
  <si>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</si>
  <si>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</si>
  <si>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</si>
  <si>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</si>
  <si>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</si>
  <si>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</si>
  <si>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</si>
  <si>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</si>
  <si>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</si>
  <si>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</si>
  <si>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</si>
  <si>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</si>
  <si>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</si>
  <si>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</si>
  <si>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</si>
  <si>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</si>
  <si>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</si>
  <si>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</si>
  <si>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</si>
  <si>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</si>
  <si>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</si>
  <si>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</si>
  <si>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</si>
  <si>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</si>
  <si>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</si>
  <si>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</si>
  <si>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</si>
  <si>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</si>
  <si>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</si>
  <si>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</si>
  <si>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</si>
  <si>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</si>
  <si>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</si>
  <si>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</si>
  <si>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</si>
  <si>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</si>
  <si>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</si>
  <si>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</si>
  <si>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</si>
  <si>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</si>
  <si>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</si>
  <si>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</si>
  <si>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</si>
  <si>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</si>
  <si>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</si>
  <si>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</si>
  <si>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</si>
  <si>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</si>
  <si>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</si>
  <si>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</si>
  <si>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</si>
  <si>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</si>
  <si>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</si>
  <si>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</si>
  <si>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</si>
  <si>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</si>
  <si>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</si>
  <si>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</si>
  <si>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</si>
  <si>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</si>
  <si>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</si>
  <si>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</si>
  <si>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</si>
  <si>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</si>
  <si>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</si>
  <si>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</si>
  <si>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</si>
  <si>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</si>
  <si>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</si>
  <si>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</si>
  <si>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</si>
  <si>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</si>
  <si>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</si>
  <si>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</si>
  <si>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</si>
  <si>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</si>
  <si>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</si>
  <si>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</si>
  <si>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</si>
  <si>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</si>
  <si>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</si>
  <si>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</si>
  <si>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</si>
  <si>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</si>
  <si>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</si>
  <si>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</si>
  <si>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</si>
  <si>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</si>
  <si>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</si>
  <si>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</si>
  <si>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</si>
  <si>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</si>
  <si>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</si>
  <si>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</si>
  <si>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</si>
  <si>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</si>
  <si>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</si>
  <si>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</si>
  <si>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</si>
  <si>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</si>
  <si>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</si>
  <si>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</si>
  <si>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</si>
  <si>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</si>
  <si>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</si>
  <si>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</si>
  <si>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</si>
  <si>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</si>
  <si>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</si>
  <si>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</si>
  <si>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</si>
  <si>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</si>
  <si>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</si>
  <si>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</si>
  <si>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</si>
  <si>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</si>
  <si>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</si>
  <si>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</si>
  <si>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</si>
  <si>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</si>
  <si>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</si>
  <si>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</si>
  <si>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</si>
  <si>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</si>
  <si>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</si>
  <si>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</si>
  <si>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</si>
  <si>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</si>
  <si>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</si>
  <si>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</si>
  <si>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</si>
  <si>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</si>
  <si>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</si>
  <si>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</si>
  <si>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</si>
  <si>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</si>
  <si>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</si>
  <si>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</si>
  <si>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</si>
  <si>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</si>
  <si>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</si>
  <si>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</si>
  <si>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</si>
  <si>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</si>
  <si>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</si>
  <si>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</si>
  <si>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</si>
  <si>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</si>
  <si>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</si>
  <si>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</si>
  <si>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</si>
  <si>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</si>
  <si>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</si>
  <si>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</si>
  <si>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</si>
  <si>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</si>
  <si>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</si>
  <si>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</si>
  <si>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</si>
  <si>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</si>
  <si>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</si>
  <si>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</si>
  <si>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</si>
  <si>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</si>
  <si>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</si>
  <si>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</si>
  <si>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</si>
  <si>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</si>
  <si>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</si>
  <si>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</si>
  <si>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</si>
  <si>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</si>
  <si>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</si>
  <si>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</si>
  <si>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</si>
  <si>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</si>
  <si>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</si>
  <si>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</si>
  <si>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</si>
  <si>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</si>
  <si>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</si>
  <si>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</si>
  <si>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</si>
  <si>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</si>
  <si>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</si>
  <si>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</si>
  <si>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</si>
  <si>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</si>
  <si>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</si>
  <si>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</si>
  <si>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</si>
  <si>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</si>
  <si>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</si>
  <si>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</si>
  <si>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</si>
  <si>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</si>
  <si>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</si>
  <si>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</si>
  <si>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</si>
  <si>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</si>
  <si>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</si>
  <si>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</si>
  <si>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</si>
  <si>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</si>
  <si>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</si>
  <si>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</si>
  <si>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</si>
  <si>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</si>
  <si>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</si>
  <si>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</si>
  <si>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</si>
  <si>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</si>
  <si>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</si>
  <si>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</si>
  <si>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</si>
  <si>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</si>
  <si>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</si>
  <si>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</si>
  <si>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</si>
  <si>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</si>
  <si>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</si>
  <si>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</si>
  <si>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</si>
  <si>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</si>
  <si>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</si>
  <si>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</si>
  <si>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</si>
  <si>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</si>
  <si>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</si>
  <si>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</si>
  <si>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</si>
  <si>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</si>
  <si>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</si>
  <si>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</si>
  <si>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</si>
  <si>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</si>
  <si>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</si>
  <si>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</si>
  <si>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</si>
  <si>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</si>
  <si>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</si>
  <si>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</si>
  <si>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</si>
  <si>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</si>
  <si>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</si>
  <si>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</si>
  <si>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</si>
  <si>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</si>
  <si>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</si>
  <si>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</si>
  <si>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</si>
  <si>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</si>
  <si>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</si>
  <si>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</si>
  <si>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</si>
  <si>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</si>
  <si>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</si>
  <si>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</si>
  <si>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</si>
  <si>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</si>
  <si>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</si>
  <si>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</si>
  <si>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</si>
  <si>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</si>
  <si>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</si>
  <si>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</si>
  <si>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</si>
  <si>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</si>
  <si>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</si>
  <si>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</si>
  <si>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</si>
  <si>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</si>
  <si>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</si>
  <si>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</si>
  <si>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</si>
  <si>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</si>
  <si>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</si>
  <si>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</si>
  <si>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</si>
  <si>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</si>
  <si>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</si>
  <si>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</si>
  <si>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</si>
  <si>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</si>
  <si>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</si>
  <si>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</si>
  <si>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</si>
  <si>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</si>
  <si>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</si>
  <si>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</si>
  <si>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</si>
  <si>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</si>
  <si>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</si>
  <si>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</si>
  <si>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</si>
  <si>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</si>
  <si>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</si>
  <si>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</si>
  <si>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</si>
  <si>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</si>
  <si>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</si>
  <si>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</si>
  <si>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</si>
  <si>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</si>
  <si>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</si>
  <si>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</si>
  <si>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</si>
  <si>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</si>
  <si>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</si>
  <si>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</si>
  <si>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</si>
  <si>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</si>
  <si>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</si>
  <si>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</si>
  <si>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</si>
  <si>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</si>
  <si>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</si>
  <si>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</si>
  <si>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</si>
  <si>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</si>
  <si>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</si>
  <si>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</si>
  <si>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</si>
  <si>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</si>
  <si>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</si>
  <si>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</si>
  <si>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</si>
  <si>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</si>
  <si>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</si>
  <si>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</si>
  <si>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</si>
  <si>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</si>
  <si>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</si>
  <si>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</si>
  <si>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</si>
  <si>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</si>
  <si>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</si>
  <si>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</si>
  <si>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</si>
  <si>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</si>
  <si>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</si>
  <si>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</si>
  <si>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</si>
  <si>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</si>
  <si>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</si>
  <si>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</si>
  <si>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</si>
  <si>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</si>
  <si>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</si>
  <si>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</si>
  <si>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</si>
  <si>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</si>
  <si>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</si>
  <si>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</si>
  <si>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</si>
  <si>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</si>
  <si>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</si>
  <si>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</si>
  <si>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</si>
  <si>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</si>
  <si>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</si>
  <si>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</si>
  <si>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</si>
  <si>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</si>
  <si>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</si>
  <si>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</si>
  <si>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</si>
  <si>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</si>
  <si>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</si>
  <si>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</si>
  <si>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</si>
  <si>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</si>
  <si>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</si>
  <si>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</si>
  <si>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</si>
  <si>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</si>
  <si>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</si>
  <si>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</si>
  <si>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</si>
  <si>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</si>
  <si>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</si>
  <si>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</si>
  <si>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</si>
  <si>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</si>
  <si>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</si>
  <si>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</si>
  <si>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</si>
  <si>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</si>
  <si>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</si>
  <si>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</si>
  <si>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</si>
  <si>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</si>
  <si>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</si>
  <si>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</si>
  <si>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</si>
  <si>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</si>
  <si>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</si>
  <si>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</si>
  <si>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</si>
  <si>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</si>
  <si>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</si>
  <si>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</si>
  <si>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</si>
  <si>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</si>
  <si>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</si>
  <si>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</si>
  <si>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</si>
  <si>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</si>
  <si>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</si>
  <si>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</si>
  <si>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</si>
  <si>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</si>
  <si>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</si>
  <si>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</si>
  <si>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</si>
  <si>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</si>
  <si>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</si>
  <si>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</si>
  <si>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</si>
  <si>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</si>
  <si>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</si>
  <si>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</si>
  <si>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</si>
  <si>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</si>
  <si>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</si>
  <si>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</si>
  <si>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</si>
  <si>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</si>
  <si>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</si>
  <si>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</si>
  <si>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</si>
  <si>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</si>
  <si>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</si>
  <si>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</si>
  <si>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</si>
  <si>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</si>
  <si>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</si>
  <si>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</si>
  <si>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</si>
  <si>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</si>
  <si>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</si>
  <si>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</si>
  <si>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</si>
  <si>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</si>
  <si>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</si>
  <si>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</si>
  <si>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</si>
  <si>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</si>
  <si>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</si>
  <si>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</si>
  <si>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</si>
  <si>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</si>
  <si>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</si>
  <si>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</si>
  <si>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</si>
  <si>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</si>
  <si>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</si>
  <si>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</si>
  <si>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</si>
  <si>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</si>
  <si>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</si>
  <si>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</si>
  <si>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</si>
  <si>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</si>
  <si>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</si>
  <si>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</si>
  <si>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</si>
  <si>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</si>
  <si>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</si>
  <si>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</si>
  <si>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</si>
  <si>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</si>
  <si>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</si>
  <si>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</si>
  <si>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</si>
  <si>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</si>
  <si>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</si>
  <si>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</si>
  <si>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</si>
  <si>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</si>
  <si>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</si>
  <si>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</si>
  <si>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</si>
  <si>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</si>
  <si>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</si>
  <si>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</si>
  <si>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</si>
  <si>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</si>
  <si>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</si>
  <si>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</si>
  <si>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</si>
  <si>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</si>
  <si>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</si>
  <si>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</si>
  <si>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</si>
  <si>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</si>
  <si>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</si>
  <si>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</si>
  <si>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</si>
  <si>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</si>
  <si>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</si>
  <si>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</si>
  <si>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</si>
  <si>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</si>
  <si>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</si>
  <si>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</si>
  <si>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</si>
  <si>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</si>
  <si>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</si>
  <si>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</si>
  <si>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</si>
  <si>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</si>
  <si>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</si>
  <si>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</si>
  <si>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</si>
  <si>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</si>
  <si>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</si>
  <si>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</si>
  <si>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</si>
  <si>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</si>
  <si>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</si>
  <si>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</si>
  <si>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</si>
  <si>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</si>
  <si>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</si>
  <si>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</si>
  <si>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</si>
  <si>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</si>
  <si>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</si>
  <si>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</si>
  <si>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</si>
  <si>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</si>
  <si>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</si>
  <si>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</si>
  <si>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</si>
  <si>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</si>
  <si>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</si>
  <si>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</si>
  <si>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</si>
  <si>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</si>
  <si>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</si>
  <si>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</si>
  <si>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</si>
  <si>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</si>
  <si>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</si>
  <si>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</si>
  <si>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</si>
  <si>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</si>
  <si>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</si>
  <si>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</si>
  <si>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</si>
  <si>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</si>
  <si>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</si>
  <si>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</si>
  <si>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</si>
  <si>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</si>
  <si>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</si>
  <si>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</si>
  <si>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</si>
  <si>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</si>
  <si>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</si>
  <si>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</si>
  <si>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</si>
  <si>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</si>
  <si>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</si>
  <si>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</si>
  <si>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</si>
  <si>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</si>
  <si>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</si>
  <si>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</si>
  <si>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</si>
  <si>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</si>
  <si>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</si>
  <si>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</si>
  <si>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</si>
  <si>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</si>
  <si>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</si>
  <si>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</si>
  <si>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</si>
  <si>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</si>
  <si>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</si>
  <si>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</si>
  <si>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</si>
  <si>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</si>
  <si>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</si>
  <si>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</si>
  <si>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</si>
  <si>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</si>
  <si>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</si>
  <si>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</si>
  <si>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</si>
  <si>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</si>
  <si>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</si>
  <si>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</si>
  <si>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</si>
  <si>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</si>
  <si>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</si>
  <si>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</si>
  <si>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</si>
  <si>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</si>
  <si>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</si>
  <si>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</si>
  <si>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</si>
  <si>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</si>
  <si>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</si>
  <si>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</si>
  <si>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</si>
  <si>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</si>
  <si>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</si>
  <si>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</si>
  <si>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</si>
  <si>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</si>
  <si>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</si>
  <si>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</si>
  <si>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</si>
  <si>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</si>
  <si>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</si>
  <si>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</si>
  <si>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</si>
  <si>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</si>
  <si>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</si>
  <si>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</si>
  <si>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</si>
  <si>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</si>
  <si>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</si>
  <si>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</si>
  <si>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</si>
  <si>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</si>
  <si>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</si>
  <si>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</si>
  <si>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</si>
  <si>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</si>
  <si>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</si>
  <si>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</si>
  <si>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</si>
  <si>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</si>
  <si>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</si>
  <si>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</si>
  <si>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</si>
  <si>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</si>
  <si>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</si>
  <si>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</si>
  <si>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</si>
  <si>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</si>
  <si>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</si>
  <si>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</si>
  <si>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</si>
  <si>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</si>
  <si>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</si>
  <si>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</si>
  <si>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</si>
  <si>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</si>
  <si>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</si>
  <si>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</si>
  <si>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</si>
  <si>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</si>
  <si>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</si>
  <si>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</si>
  <si>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</si>
  <si>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</si>
  <si>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</si>
  <si>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</si>
  <si>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</si>
  <si>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</si>
  <si>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</si>
  <si>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</si>
  <si>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</si>
  <si>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</si>
  <si>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</si>
  <si>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</si>
  <si>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</si>
  <si>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</si>
  <si>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</si>
  <si>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</si>
  <si>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</si>
  <si>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</si>
  <si>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</si>
  <si>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</si>
  <si>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</si>
  <si>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</si>
  <si>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</si>
  <si>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</si>
  <si>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</si>
  <si>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</si>
  <si>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</si>
  <si>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</si>
  <si>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</si>
  <si>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</si>
  <si>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</si>
  <si>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</si>
  <si>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</si>
  <si>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</si>
  <si>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</si>
  <si>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</si>
  <si>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</si>
  <si>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</si>
  <si>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</si>
  <si>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</si>
  <si>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</si>
  <si>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</si>
  <si>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</si>
  <si>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</si>
  <si>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</si>
  <si>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</si>
  <si>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</si>
  <si>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</si>
  <si>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</si>
  <si>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</si>
  <si>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</si>
  <si>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</si>
  <si>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</si>
  <si>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</si>
  <si>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</si>
  <si>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</si>
  <si>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</si>
  <si>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</si>
  <si>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</si>
  <si>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</si>
  <si>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</si>
  <si>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</si>
  <si>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</si>
  <si>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</si>
  <si>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</si>
  <si>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</si>
  <si>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</si>
  <si>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</si>
  <si>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</si>
  <si>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</si>
  <si>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</si>
  <si>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</si>
  <si>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</si>
  <si>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</si>
  <si>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</si>
  <si>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</si>
  <si>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</si>
  <si>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</si>
  <si>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</si>
  <si>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</si>
  <si>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</si>
  <si>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</si>
  <si>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</si>
  <si>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</si>
  <si>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</si>
  <si>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</si>
  <si>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</si>
  <si>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</si>
  <si>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</si>
  <si>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</si>
  <si>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</si>
  <si>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</si>
  <si>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</si>
  <si>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</si>
  <si>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</si>
  <si>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</si>
  <si>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</si>
  <si>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</si>
  <si>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</si>
  <si>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</si>
  <si>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</si>
  <si>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</si>
  <si>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</si>
  <si>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</si>
  <si>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</si>
  <si>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</si>
  <si>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</si>
  <si>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</si>
  <si>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</si>
  <si>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</si>
  <si>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</si>
  <si>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</si>
  <si>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</si>
  <si>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</si>
  <si>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</si>
  <si>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</si>
  <si>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</si>
  <si>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</si>
  <si>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</si>
  <si>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</si>
  <si>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</si>
  <si>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</si>
  <si>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</si>
  <si>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</si>
  <si>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</si>
  <si>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</si>
  <si>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</si>
  <si>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</si>
  <si>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</si>
  <si>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</si>
  <si>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</si>
  <si>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</si>
  <si>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</si>
  <si>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</si>
  <si>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</si>
  <si>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</si>
  <si>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</si>
  <si>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</si>
  <si>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</si>
  <si>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</si>
  <si>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</si>
  <si>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</si>
  <si>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</si>
  <si>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</si>
  <si>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</si>
  <si>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</si>
  <si>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</si>
  <si>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</si>
  <si>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</si>
  <si>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</si>
  <si>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</si>
  <si>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</si>
  <si>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</si>
  <si>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</si>
  <si>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</si>
  <si>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</si>
  <si>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</si>
  <si>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</si>
  <si>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</si>
  <si>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</si>
  <si>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</si>
  <si>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</si>
  <si>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</si>
  <si>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</si>
  <si>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</si>
  <si>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</si>
  <si>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</si>
  <si>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</si>
  <si>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</si>
  <si>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</si>
  <si>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</si>
  <si>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</si>
  <si>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</si>
  <si>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</si>
  <si>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</si>
  <si>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</si>
  <si>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</si>
  <si>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</si>
  <si>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</si>
  <si>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</si>
  <si>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</si>
  <si>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</si>
  <si>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</si>
  <si>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</si>
  <si>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</si>
  <si>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</si>
  <si>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</si>
  <si>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</si>
  <si>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</si>
  <si>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</si>
  <si>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</si>
  <si>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</si>
  <si>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</si>
  <si>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</si>
  <si>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</si>
  <si>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</si>
  <si>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</si>
  <si>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</si>
  <si>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</si>
  <si>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</si>
  <si>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</si>
  <si>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</si>
  <si>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</si>
  <si>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</si>
  <si>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</si>
  <si>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</si>
  <si>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</si>
  <si>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</si>
  <si>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</si>
  <si>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</si>
  <si>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</si>
  <si>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</si>
  <si>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</si>
  <si>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</si>
  <si>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</si>
  <si>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</si>
  <si>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</si>
  <si>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</si>
  <si>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</si>
  <si>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</si>
  <si>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</si>
  <si>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</si>
  <si>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</si>
  <si>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</si>
  <si>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</si>
  <si>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</si>
  <si>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</si>
  <si>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</si>
  <si>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</si>
  <si>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</si>
  <si>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</si>
  <si>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</si>
  <si>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</si>
  <si>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</si>
  <si>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</si>
  <si>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</si>
  <si>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</si>
  <si>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</si>
  <si>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</si>
  <si>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</si>
  <si>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</si>
  <si>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</si>
  <si>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</si>
  <si>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</si>
  <si>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</si>
  <si>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</si>
  <si>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</si>
  <si>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</si>
  <si>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</si>
  <si>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</si>
  <si>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</si>
  <si>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</si>
  <si>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</si>
  <si>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</si>
  <si>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</si>
  <si>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</si>
  <si>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</si>
  <si>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</si>
  <si>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</si>
  <si>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</si>
  <si>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</si>
  <si>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</si>
  <si>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</si>
  <si>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</si>
  <si>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</si>
  <si>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</si>
  <si>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</si>
  <si>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</si>
  <si>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</si>
  <si>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</si>
  <si>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</si>
  <si>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</si>
  <si>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</si>
  <si>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</si>
  <si>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</si>
  <si>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</si>
  <si>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</si>
  <si>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</si>
  <si>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</si>
  <si>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</si>
  <si>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</si>
  <si>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</si>
  <si>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</si>
  <si>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</si>
  <si>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</si>
  <si>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</si>
  <si>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</si>
  <si>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</si>
  <si>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</si>
  <si>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</si>
  <si>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</si>
  <si>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</si>
  <si>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</si>
  <si>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</si>
  <si>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</si>
  <si>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</si>
  <si>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</si>
  <si>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</si>
  <si>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</si>
  <si>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</si>
  <si>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</si>
  <si>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</si>
  <si>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</si>
  <si>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</si>
  <si>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</si>
  <si>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</si>
  <si>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</si>
  <si>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</si>
  <si>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</si>
  <si>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</si>
  <si>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</si>
  <si>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</si>
  <si>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</si>
  <si>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</si>
  <si>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</si>
  <si>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</si>
  <si>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</si>
  <si>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</si>
  <si>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</si>
  <si>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</si>
  <si>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</si>
  <si>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</si>
  <si>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</si>
  <si>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</si>
  <si>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</si>
  <si>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</si>
  <si>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</si>
  <si>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</si>
  <si>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</si>
  <si>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</si>
  <si>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</si>
  <si>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</si>
  <si>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</si>
  <si>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</si>
  <si>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</si>
  <si>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</si>
  <si>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</si>
  <si>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</si>
  <si>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</si>
  <si>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</si>
  <si>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</si>
  <si>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</si>
  <si>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</si>
  <si>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</si>
  <si>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</si>
  <si>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</si>
  <si>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</si>
  <si>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</si>
  <si>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</si>
  <si>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</si>
  <si>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</si>
  <si>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</si>
  <si>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</si>
  <si>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</si>
  <si>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</si>
  <si>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</si>
  <si>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</si>
  <si>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</si>
  <si>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</si>
  <si>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</si>
  <si>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</si>
  <si>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</si>
  <si>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</si>
  <si>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</si>
  <si>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</si>
  <si>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</si>
  <si>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</si>
  <si>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</si>
  <si>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</si>
  <si>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</si>
  <si>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</si>
  <si>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</si>
  <si>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</si>
  <si>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</si>
  <si>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</si>
  <si>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</si>
  <si>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</si>
  <si>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</si>
  <si>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</si>
  <si>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</si>
  <si>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</si>
  <si>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</si>
  <si>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</si>
  <si>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</si>
  <si>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</si>
  <si>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</si>
  <si>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</si>
  <si>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</si>
  <si>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</si>
  <si>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</si>
  <si>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</si>
  <si>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</si>
  <si>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</si>
  <si>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</si>
  <si>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</si>
  <si>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</si>
  <si>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</si>
  <si>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</si>
  <si>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</si>
  <si>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</si>
  <si>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</si>
  <si>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</si>
  <si>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</si>
  <si>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</si>
  <si>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</si>
  <si>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</si>
  <si>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</si>
  <si>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</si>
  <si>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</si>
  <si>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</si>
  <si>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</si>
  <si>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</si>
  <si>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</si>
  <si>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</si>
  <si>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</si>
  <si>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</si>
  <si>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</si>
  <si>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</si>
  <si>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</si>
  <si>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</si>
  <si>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</si>
  <si>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</si>
  <si>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</si>
  <si>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</si>
  <si>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</si>
  <si>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</si>
  <si>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</si>
  <si>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</si>
  <si>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</si>
  <si>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</si>
  <si>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</si>
  <si>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</si>
  <si>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</si>
  <si>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</si>
  <si>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</si>
  <si>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</si>
  <si>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</si>
  <si>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</si>
  <si>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</si>
  <si>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</si>
  <si>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</si>
  <si>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</si>
  <si>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</si>
  <si>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</si>
  <si>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</si>
  <si>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</si>
  <si>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</si>
  <si>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</si>
  <si>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</si>
  <si>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</si>
  <si>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</si>
  <si>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</si>
  <si>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</si>
  <si>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</si>
  <si>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</si>
  <si>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</si>
  <si>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</si>
  <si>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</si>
  <si>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</si>
  <si>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</si>
  <si>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</si>
  <si>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</si>
  <si>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</si>
  <si>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</si>
  <si>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</si>
  <si>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</si>
  <si>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</si>
  <si>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</si>
  <si>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</si>
  <si>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</si>
  <si>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</si>
  <si>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</si>
  <si>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</si>
  <si>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</si>
  <si>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</si>
  <si>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</si>
  <si>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</si>
  <si>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</si>
  <si>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</si>
  <si>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</si>
  <si>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</si>
  <si>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</si>
  <si>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</si>
  <si>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</si>
  <si>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</si>
  <si>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</si>
  <si>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</si>
  <si>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</si>
  <si>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</si>
  <si>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</si>
  <si>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</si>
  <si>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</si>
  <si>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</si>
  <si>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</si>
  <si>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</si>
  <si>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</si>
  <si>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</si>
  <si>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</si>
  <si>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</si>
  <si>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</si>
  <si>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</si>
  <si>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</si>
  <si>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</si>
  <si>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</si>
  <si>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</si>
  <si>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</si>
  <si>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</si>
  <si>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</si>
  <si>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</si>
  <si>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</si>
  <si>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</si>
  <si>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</si>
  <si>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</si>
  <si>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</si>
  <si>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</si>
  <si>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</si>
  <si>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</si>
  <si>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</si>
  <si>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</si>
  <si>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</si>
  <si>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</si>
  <si>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</si>
  <si>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</si>
  <si>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</si>
  <si>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</si>
  <si>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</si>
  <si>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</si>
  <si>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</si>
  <si>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</si>
  <si>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</si>
  <si>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</si>
  <si>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</si>
  <si>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</si>
  <si>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</si>
  <si>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</si>
  <si>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</si>
  <si>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</si>
  <si>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</si>
  <si>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</si>
  <si>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</si>
  <si>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</si>
  <si>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</si>
  <si>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</si>
  <si>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</si>
  <si>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</si>
  <si>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</si>
  <si>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</si>
  <si>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</si>
  <si>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</si>
  <si>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</si>
  <si>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</si>
  <si>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</si>
  <si>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</si>
  <si>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</si>
  <si>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</si>
  <si>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</si>
  <si>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</si>
  <si>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</si>
  <si>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</si>
  <si>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</si>
  <si>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</si>
  <si>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</si>
  <si>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</si>
  <si>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</si>
  <si>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</si>
  <si>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</si>
  <si>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</si>
  <si>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</si>
  <si>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</si>
  <si>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</si>
  <si>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</si>
  <si>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</si>
  <si>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</si>
  <si>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</si>
  <si>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</si>
  <si>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</si>
  <si>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</si>
  <si>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</si>
  <si>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</si>
  <si>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</si>
  <si>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</si>
  <si>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</si>
  <si>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</si>
  <si>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</si>
  <si>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</si>
  <si>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</si>
  <si>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</si>
  <si>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</si>
  <si>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</si>
  <si>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</si>
  <si>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</si>
  <si>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</si>
  <si>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</si>
  <si>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</si>
  <si>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</si>
  <si>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</si>
  <si>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</si>
  <si>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</si>
  <si>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</si>
  <si>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</si>
  <si>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</si>
  <si>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</si>
  <si>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</si>
  <si>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</si>
  <si>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</si>
  <si>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</si>
  <si>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</si>
  <si>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</si>
  <si>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</si>
  <si>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</si>
  <si>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</si>
  <si>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</si>
  <si>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</si>
  <si>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</si>
  <si>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</si>
  <si>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</si>
  <si>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</si>
  <si>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</si>
  <si>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</si>
  <si>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</si>
  <si>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</si>
  <si>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</si>
  <si>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</si>
  <si>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</si>
  <si>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</si>
  <si>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</si>
  <si>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</si>
  <si>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</si>
  <si>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</si>
  <si>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</si>
  <si>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</si>
  <si>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</si>
  <si>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</si>
  <si>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</si>
  <si>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</si>
  <si>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</si>
  <si>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</si>
  <si>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</si>
  <si>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</si>
  <si>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</si>
  <si>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</si>
  <si>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</si>
  <si>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</si>
  <si>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</si>
  <si>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</si>
  <si>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</si>
  <si>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</si>
  <si>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</si>
  <si>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</si>
  <si>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</si>
  <si>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</si>
  <si>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</si>
  <si>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</si>
  <si>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</si>
  <si>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</si>
  <si>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</si>
  <si>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</si>
  <si>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</si>
  <si>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</si>
  <si>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</si>
  <si>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</si>
  <si>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</si>
  <si>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</si>
  <si>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</si>
  <si>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</si>
  <si>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</si>
  <si>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</si>
  <si>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</si>
  <si>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</si>
  <si>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</si>
  <si>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</si>
  <si>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</si>
  <si>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</si>
  <si>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</si>
  <si>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</si>
  <si>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</si>
  <si>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</si>
  <si>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</si>
  <si>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</si>
  <si>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</si>
  <si>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</si>
  <si>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</si>
  <si>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</si>
  <si>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</si>
  <si>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</si>
  <si>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</si>
  <si>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</si>
  <si>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</si>
  <si>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</si>
  <si>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</si>
  <si>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</si>
  <si>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</si>
  <si>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</si>
  <si>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</si>
  <si>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</si>
  <si>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</si>
  <si>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</si>
  <si>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</si>
  <si>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</si>
  <si>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</si>
  <si>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</si>
  <si>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</si>
  <si>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</si>
  <si>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</si>
  <si>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</si>
  <si>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</si>
  <si>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</si>
  <si>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</si>
  <si>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</si>
  <si>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</si>
  <si>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</si>
  <si>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</si>
  <si>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</si>
  <si>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</si>
  <si>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</si>
  <si>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</si>
  <si>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</si>
  <si>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</si>
  <si>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</si>
  <si>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</si>
  <si>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</si>
  <si>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</si>
  <si>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</si>
  <si>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</si>
  <si>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</si>
  <si>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</si>
  <si>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</si>
  <si>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</si>
  <si>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</si>
  <si>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</si>
  <si>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</si>
  <si>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</si>
  <si>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</si>
  <si>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</si>
  <si>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</si>
  <si>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</si>
  <si>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</si>
  <si>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</si>
  <si>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</si>
  <si>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</si>
  <si>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</si>
  <si>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</si>
  <si>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</si>
  <si>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</si>
  <si>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</si>
  <si>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</si>
  <si>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</si>
  <si>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</si>
  <si>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</si>
  <si>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</si>
  <si>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</si>
  <si>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</si>
  <si>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</si>
  <si>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</si>
  <si>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</si>
  <si>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</si>
  <si>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</si>
  <si>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</si>
  <si>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</si>
  <si>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</si>
  <si>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</si>
  <si>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</si>
  <si>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</si>
  <si>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</si>
  <si>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</si>
  <si>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</si>
  <si>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</si>
  <si>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</si>
  <si>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</si>
  <si>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</si>
  <si>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</si>
  <si>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</si>
  <si>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</si>
  <si>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</si>
  <si>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</si>
  <si>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</si>
  <si>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</si>
  <si>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</si>
  <si>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</si>
  <si>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</si>
  <si>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</si>
  <si>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</si>
  <si>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</si>
  <si>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</si>
  <si>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</si>
  <si>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</si>
  <si>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</si>
  <si>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</si>
  <si>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</si>
  <si>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</si>
  <si>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</si>
  <si>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</si>
  <si>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</si>
  <si>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</si>
  <si>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</si>
  <si>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</si>
  <si>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</si>
  <si>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</si>
  <si>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</si>
  <si>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</si>
  <si>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</si>
  <si>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</si>
  <si>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</si>
  <si>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</si>
  <si>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</si>
  <si>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</si>
  <si>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</si>
  <si>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</si>
  <si>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</si>
  <si>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</si>
  <si>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</si>
  <si>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</si>
  <si>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</si>
  <si>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</si>
  <si>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</si>
  <si>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</si>
  <si>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</si>
  <si>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</si>
  <si>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</si>
  <si>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</si>
  <si>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</si>
  <si>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</si>
  <si>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</si>
  <si>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</si>
  <si>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</si>
  <si>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</si>
  <si>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</si>
  <si>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</si>
  <si>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</si>
  <si>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</si>
  <si>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</si>
  <si>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</si>
  <si>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</si>
  <si>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</si>
  <si>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</si>
  <si>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</si>
  <si>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</si>
  <si>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</si>
  <si>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</si>
  <si>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</si>
  <si>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</si>
  <si>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</si>
  <si>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</si>
  <si>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</si>
  <si>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</si>
  <si>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</si>
  <si>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</si>
  <si>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</si>
  <si>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</si>
  <si>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</si>
  <si>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</si>
  <si>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</si>
  <si>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</si>
  <si>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</si>
  <si>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</si>
  <si>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</si>
  <si>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</si>
  <si>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</si>
  <si>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</si>
  <si>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</si>
  <si>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</si>
  <si>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</si>
  <si>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</si>
  <si>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</si>
  <si>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</si>
  <si>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</si>
  <si>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</si>
  <si>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</si>
  <si>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</si>
  <si>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</si>
  <si>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</si>
  <si>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</si>
  <si>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</si>
  <si>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</si>
  <si>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</si>
  <si>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</si>
  <si>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</si>
  <si>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</si>
  <si>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</si>
  <si>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</si>
  <si>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</si>
  <si>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</si>
  <si>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</si>
  <si>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</si>
  <si>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</si>
  <si>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</si>
  <si>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</si>
  <si>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</si>
  <si>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</si>
  <si>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</si>
  <si>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</si>
  <si>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</si>
  <si>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</si>
  <si>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</si>
  <si>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</si>
  <si>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</si>
  <si>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</si>
  <si>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</si>
  <si>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</si>
  <si>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</si>
  <si>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</si>
  <si>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</si>
  <si>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</si>
  <si>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</si>
  <si>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</si>
  <si>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</si>
  <si>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</si>
  <si>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</si>
  <si>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</si>
  <si>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</si>
  <si>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</si>
  <si>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</si>
  <si>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</si>
  <si>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</si>
  <si>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</si>
  <si>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</si>
  <si>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</si>
  <si>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</si>
  <si>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</si>
  <si>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</si>
  <si>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</si>
  <si>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</si>
  <si>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</si>
  <si>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</si>
  <si>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</si>
  <si>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</si>
  <si>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</si>
  <si>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</si>
  <si>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</si>
  <si>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</si>
  <si>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</si>
  <si>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</si>
  <si>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</si>
  <si>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</si>
  <si>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</si>
  <si>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</si>
  <si>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</si>
  <si>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</si>
  <si>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</si>
  <si>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</si>
  <si>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</si>
  <si>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</si>
  <si>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</si>
  <si>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</si>
  <si>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</si>
  <si>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</si>
  <si>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</si>
  <si>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</si>
  <si>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</si>
  <si>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</si>
  <si>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</si>
  <si>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</si>
  <si>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</si>
  <si>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</si>
  <si>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</si>
  <si>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</si>
  <si>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</si>
  <si>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</si>
  <si>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</si>
  <si>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</si>
  <si>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</si>
  <si>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</si>
  <si>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</si>
  <si>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</si>
  <si>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</si>
  <si>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</si>
  <si>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</si>
  <si>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</si>
  <si>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</si>
  <si>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</si>
  <si>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</si>
  <si>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</si>
  <si>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</si>
  <si>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</si>
  <si>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</si>
  <si>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</si>
  <si>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</si>
  <si>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</si>
  <si>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</si>
  <si>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</si>
  <si>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</si>
  <si>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</si>
  <si>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</si>
  <si>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</si>
  <si>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</si>
  <si>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</si>
  <si>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</si>
  <si>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</si>
  <si>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</si>
  <si>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</si>
  <si>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</si>
  <si>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</si>
  <si>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</si>
  <si>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</si>
  <si>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</si>
  <si>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</si>
  <si>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</si>
  <si>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</si>
  <si>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</si>
  <si>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</si>
  <si>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</si>
  <si>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</si>
  <si>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</si>
  <si>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</si>
  <si>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</si>
  <si>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</si>
  <si>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</si>
  <si>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</si>
  <si>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</si>
  <si>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</si>
  <si>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</si>
  <si>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</si>
  <si>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</si>
  <si>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</si>
  <si>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</si>
  <si>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</si>
  <si>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</si>
  <si>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</si>
  <si>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</si>
  <si>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</si>
  <si>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</si>
  <si>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</si>
  <si>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</si>
  <si>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</si>
  <si>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</si>
  <si>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</si>
  <si>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</si>
  <si>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</si>
  <si>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</si>
  <si>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</si>
  <si>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</si>
  <si>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</si>
  <si>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</si>
  <si>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</si>
  <si>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</si>
  <si>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</si>
  <si>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</si>
  <si>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</si>
  <si>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</si>
  <si>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</si>
  <si>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</si>
  <si>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</si>
  <si>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</si>
  <si>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</si>
  <si>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</si>
  <si>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</si>
  <si>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</si>
  <si>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</si>
  <si>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</si>
  <si>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</si>
  <si>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</si>
  <si>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</si>
  <si>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</si>
  <si>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</si>
  <si>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</si>
  <si>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</si>
  <si>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</si>
  <si>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</si>
  <si>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</si>
  <si>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</si>
  <si>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</si>
  <si>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</si>
  <si>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</si>
  <si>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</si>
  <si>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</si>
  <si>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</si>
  <si>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</si>
  <si>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</si>
  <si>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</si>
  <si>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</si>
  <si>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</si>
  <si>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</si>
  <si>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</si>
  <si>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</si>
  <si>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</si>
  <si>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</si>
  <si>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</si>
  <si>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</si>
  <si>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</si>
  <si>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</si>
  <si>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</si>
  <si>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</si>
  <si>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</si>
  <si>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</si>
  <si>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</si>
  <si>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</si>
  <si>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</si>
  <si>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</si>
  <si>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</si>
  <si>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</si>
  <si>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</si>
  <si>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</si>
  <si>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</si>
  <si>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</si>
  <si>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</si>
  <si>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</si>
  <si>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</si>
  <si>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</si>
  <si>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</si>
  <si>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</si>
  <si>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</si>
  <si>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</si>
  <si>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</si>
  <si>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</si>
  <si>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</si>
  <si>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</si>
  <si>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</si>
  <si>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</si>
  <si>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</si>
  <si>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</si>
  <si>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</si>
  <si>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</si>
  <si>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</si>
  <si>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</si>
  <si>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</si>
  <si>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</si>
  <si>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</si>
  <si>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</si>
  <si>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</si>
  <si>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</si>
  <si>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</si>
  <si>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</si>
  <si>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</si>
  <si>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</si>
  <si>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</si>
  <si>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</si>
  <si>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</si>
  <si>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</si>
  <si>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</si>
  <si>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</si>
  <si>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</si>
  <si>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</si>
  <si>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</si>
  <si>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</si>
  <si>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</si>
  <si>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</si>
  <si>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</si>
  <si>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</si>
  <si>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</si>
  <si>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</si>
  <si>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</si>
  <si>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</si>
  <si>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</si>
  <si>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</si>
  <si>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</si>
  <si>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</si>
  <si>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</si>
  <si>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</si>
  <si>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</si>
  <si>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</si>
  <si>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</si>
  <si>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</si>
  <si>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</si>
  <si>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</si>
  <si>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</si>
  <si>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</si>
  <si>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</si>
  <si>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</si>
  <si>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</si>
  <si>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</si>
  <si>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</si>
  <si>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</si>
  <si>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</si>
  <si>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</si>
  <si>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</si>
  <si>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</si>
  <si>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</si>
  <si>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</si>
  <si>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</si>
  <si>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</si>
  <si>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</si>
  <si>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</si>
  <si>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</si>
  <si>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</si>
  <si>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</si>
  <si>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</si>
  <si>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</si>
  <si>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</si>
  <si>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</si>
  <si>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</si>
  <si>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</si>
  <si>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</si>
  <si>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</si>
  <si>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</si>
  <si>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</si>
  <si>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</si>
  <si>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</si>
  <si>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</si>
  <si>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</si>
  <si>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</si>
  <si>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</si>
  <si>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</si>
  <si>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</si>
  <si>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</si>
  <si>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</si>
  <si>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</si>
  <si>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</si>
  <si>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</si>
  <si>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</si>
  <si>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</si>
  <si>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</si>
  <si>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</si>
  <si>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</si>
  <si>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</si>
  <si>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</si>
  <si>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</si>
  <si>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</si>
  <si>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</si>
  <si>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</si>
  <si>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</si>
  <si>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</si>
  <si>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</si>
  <si>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</si>
  <si>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</si>
  <si>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</si>
  <si>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</si>
  <si>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</si>
  <si>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</si>
  <si>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</si>
  <si>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</si>
  <si>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</si>
  <si>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</si>
  <si>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</si>
  <si>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</si>
  <si>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</si>
  <si>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</si>
  <si>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</si>
  <si>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</si>
  <si>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</si>
  <si>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</si>
  <si>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</si>
  <si>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</si>
  <si>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</si>
  <si>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</si>
  <si>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</si>
  <si>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</si>
  <si>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</si>
  <si>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</si>
  <si>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</si>
  <si>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</si>
  <si>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</si>
  <si>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</si>
  <si>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</si>
  <si>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</si>
  <si>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</si>
  <si>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</si>
  <si>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</si>
  <si>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</si>
  <si>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</si>
  <si>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</si>
  <si>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</si>
  <si>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</si>
  <si>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</si>
  <si>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</si>
  <si>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</si>
  <si>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</si>
  <si>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</si>
  <si>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</si>
  <si>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</si>
  <si>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</si>
  <si>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</si>
  <si>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</si>
  <si>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</si>
  <si>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</si>
  <si>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</si>
  <si>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</si>
  <si>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</si>
  <si>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</si>
  <si>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</si>
  <si>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</si>
  <si>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</si>
  <si>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</si>
  <si>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</si>
  <si>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</si>
  <si>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</si>
  <si>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</si>
  <si>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</si>
  <si>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</si>
  <si>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</si>
  <si>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</si>
  <si>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</si>
  <si>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</si>
  <si>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</si>
  <si>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</si>
  <si>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</si>
  <si>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</si>
  <si>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</si>
  <si>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</si>
  <si>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</si>
  <si>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</si>
  <si>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</si>
  <si>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</si>
  <si>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</si>
  <si>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</si>
  <si>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</si>
  <si>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</si>
  <si>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</si>
  <si>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</si>
  <si>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</si>
  <si>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</si>
  <si>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</si>
  <si>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</si>
  <si>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</si>
  <si>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</si>
  <si>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</si>
  <si>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</si>
  <si>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</si>
  <si>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</si>
  <si>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</si>
  <si>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</si>
  <si>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</si>
  <si>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</si>
  <si>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</si>
  <si>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</si>
  <si>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</si>
  <si>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</si>
  <si>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</si>
  <si>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</si>
  <si>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</si>
  <si>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</si>
  <si>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</si>
  <si>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</si>
  <si>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</si>
  <si>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</si>
  <si>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</si>
  <si>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</si>
  <si>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</si>
  <si>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</si>
  <si>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</si>
  <si>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</si>
  <si>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</si>
  <si>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</si>
  <si>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</si>
  <si>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</si>
  <si>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</si>
  <si>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</si>
  <si>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</si>
  <si>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</si>
  <si>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</si>
  <si>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</si>
  <si>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</si>
  <si>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</si>
  <si>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</si>
  <si>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</si>
  <si>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</si>
  <si>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</si>
  <si>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</si>
  <si>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</si>
  <si>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</si>
  <si>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</si>
  <si>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</si>
  <si>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</si>
  <si>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</si>
  <si>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</si>
  <si>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</si>
  <si>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</si>
  <si>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</si>
  <si>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</si>
  <si>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</si>
  <si>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</si>
  <si>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</si>
  <si>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</si>
  <si>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</si>
  <si>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</si>
  <si>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</si>
  <si>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</si>
  <si>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</si>
  <si>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</si>
  <si>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</si>
  <si>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</si>
  <si>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</si>
  <si>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</si>
  <si>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</si>
  <si>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</si>
  <si>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</si>
  <si>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</si>
  <si>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</si>
  <si>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</si>
  <si>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</si>
  <si>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</si>
  <si>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</si>
  <si>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</si>
  <si>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</si>
  <si>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</si>
  <si>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</si>
  <si>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</si>
  <si>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</si>
  <si>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</si>
  <si>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</si>
  <si>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</si>
  <si>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</si>
  <si>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</si>
  <si>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</si>
  <si>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</si>
  <si>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</si>
  <si>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</si>
  <si>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</si>
  <si>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</si>
  <si>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</si>
  <si>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</si>
  <si>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</si>
  <si>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</si>
  <si>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</si>
  <si>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</si>
  <si>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</si>
  <si>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</si>
  <si>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</si>
  <si>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</si>
  <si>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</si>
  <si>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</si>
  <si>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</si>
  <si>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</si>
  <si>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</si>
  <si>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</si>
  <si>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</si>
  <si>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</si>
  <si>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</si>
  <si>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</si>
  <si>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</si>
  <si>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</si>
  <si>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</si>
  <si>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</si>
  <si>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</si>
  <si>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</si>
  <si>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</si>
  <si>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</si>
  <si>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</si>
  <si>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</si>
  <si>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</si>
  <si>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</si>
  <si>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</si>
  <si>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</si>
  <si>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</si>
  <si>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</si>
  <si>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</si>
  <si>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</si>
  <si>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</si>
  <si>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</si>
  <si>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</si>
  <si>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</si>
  <si>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</si>
  <si>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</si>
  <si>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</si>
  <si>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</si>
  <si>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</si>
  <si>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</si>
  <si>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</si>
  <si>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</si>
  <si>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</si>
  <si>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</si>
  <si>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</si>
  <si>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</si>
  <si>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</si>
  <si>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</si>
  <si>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</si>
  <si>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</si>
  <si>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</si>
  <si>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</si>
  <si>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</si>
  <si>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</si>
  <si>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</si>
  <si>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</si>
  <si>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</si>
  <si>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</si>
  <si>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</si>
  <si>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</si>
  <si>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</si>
  <si>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</si>
  <si>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</si>
  <si>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</si>
  <si>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</si>
  <si>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</si>
  <si>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</si>
  <si>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</si>
  <si>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</si>
  <si>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</si>
  <si>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</si>
  <si>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</si>
  <si>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</si>
  <si>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</si>
  <si>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</si>
  <si>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</si>
  <si>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</si>
  <si>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</si>
  <si>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</si>
  <si>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</si>
  <si>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</si>
  <si>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</si>
  <si>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</si>
  <si>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</si>
  <si>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</si>
  <si>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</si>
  <si>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</si>
  <si>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</si>
  <si>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</si>
  <si>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</si>
  <si>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</si>
  <si>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</si>
  <si>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</si>
  <si>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</si>
  <si>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</si>
  <si>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</si>
  <si>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</si>
  <si>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</si>
  <si>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</si>
  <si>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</si>
  <si>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</si>
  <si>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</si>
  <si>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</si>
  <si>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</si>
  <si>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</si>
  <si>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</si>
  <si>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</si>
  <si>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</si>
  <si>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</si>
  <si>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</si>
  <si>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</si>
  <si>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</si>
  <si>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</si>
  <si>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</si>
  <si>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</si>
  <si>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</si>
  <si>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</si>
  <si>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</si>
  <si>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</si>
  <si>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</si>
  <si>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</si>
  <si>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</si>
  <si>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</si>
  <si>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</si>
  <si>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</si>
  <si>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</si>
  <si>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</si>
  <si>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</si>
  <si>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</si>
  <si>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</si>
  <si>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</si>
  <si>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</si>
  <si>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</si>
  <si>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</si>
  <si>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</si>
  <si>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</si>
  <si>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</si>
  <si>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</si>
  <si>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</si>
  <si>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</si>
  <si>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</si>
  <si>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</si>
  <si>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</si>
  <si>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</si>
  <si>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</si>
  <si>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</si>
  <si>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</si>
  <si>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</si>
  <si>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</si>
  <si>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</si>
  <si>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</si>
  <si>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</si>
  <si>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</si>
  <si>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</si>
  <si>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</si>
  <si>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</si>
  <si>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</si>
  <si>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</si>
  <si>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</si>
  <si>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</si>
  <si>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</si>
  <si>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</si>
  <si>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</si>
  <si>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</si>
  <si>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</si>
  <si>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</si>
  <si>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</si>
  <si>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</si>
  <si>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</si>
  <si>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</si>
  <si>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</si>
  <si>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</si>
  <si>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</si>
  <si>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</si>
  <si>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</si>
  <si>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</si>
  <si>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</si>
  <si>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</si>
  <si>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</si>
  <si>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</si>
  <si>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</si>
  <si>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</si>
  <si>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</si>
  <si>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</si>
  <si>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</si>
  <si>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</si>
  <si>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</si>
  <si>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</si>
  <si>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</si>
  <si>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</si>
  <si>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</si>
  <si>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</si>
  <si>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</si>
  <si>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</si>
  <si>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</si>
  <si>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</si>
  <si>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</si>
  <si>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</si>
  <si>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</si>
  <si>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</si>
  <si>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</si>
  <si>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</si>
  <si>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</si>
  <si>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</si>
  <si>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</si>
  <si>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</si>
  <si>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</si>
  <si>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</si>
  <si>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</si>
  <si>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</si>
  <si>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</si>
  <si>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</si>
  <si>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</si>
  <si>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</si>
  <si>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</si>
  <si>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</si>
  <si>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</si>
  <si>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</si>
  <si>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</si>
  <si>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</si>
  <si>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</si>
  <si>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</si>
  <si>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</si>
  <si>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</si>
  <si>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</si>
  <si>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</si>
  <si>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</si>
  <si>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</si>
  <si>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</si>
  <si>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</si>
  <si>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</si>
  <si>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</si>
  <si>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</si>
  <si>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</si>
  <si>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</si>
  <si>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</si>
  <si>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</si>
  <si>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</si>
  <si>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</si>
  <si>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</si>
  <si>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</si>
  <si>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</si>
  <si>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</si>
  <si>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</si>
  <si>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</si>
  <si>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</si>
  <si>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</si>
  <si>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</si>
  <si>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</si>
  <si>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</si>
  <si>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</si>
  <si>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</si>
  <si>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</si>
  <si>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</si>
  <si>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</si>
  <si>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</si>
  <si>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</si>
  <si>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</si>
  <si>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</si>
  <si>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</si>
  <si>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</si>
  <si>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</si>
  <si>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</si>
  <si>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</si>
  <si>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</si>
  <si>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</si>
  <si>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</si>
  <si>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</si>
  <si>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</si>
  <si>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</si>
  <si>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</si>
  <si>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</si>
  <si>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</si>
  <si>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</si>
  <si>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</si>
  <si>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</si>
  <si>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</si>
  <si>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</si>
  <si>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</si>
  <si>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</si>
  <si>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</si>
  <si>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</si>
  <si>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</si>
  <si>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</si>
  <si>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</si>
  <si>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</si>
  <si>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</si>
  <si>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</si>
  <si>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</si>
  <si>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</si>
  <si>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</si>
  <si>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</si>
  <si>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</si>
  <si>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</si>
  <si>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</si>
  <si>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</si>
  <si>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</si>
  <si>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</si>
  <si>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</si>
  <si>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</si>
  <si>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</si>
  <si>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</si>
  <si>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</si>
  <si>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</si>
  <si>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</si>
  <si>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</si>
  <si>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</si>
  <si>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</si>
  <si>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</si>
  <si>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</si>
  <si>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</si>
  <si>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</si>
  <si>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</si>
  <si>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</si>
  <si>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</si>
  <si>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</si>
  <si>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</si>
  <si>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</si>
  <si>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</si>
  <si>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</si>
  <si>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</si>
  <si>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</si>
  <si>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</si>
  <si>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</si>
  <si>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</si>
  <si>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</si>
  <si>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</si>
  <si>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</si>
  <si>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</si>
  <si>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</si>
  <si>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</si>
  <si>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</si>
  <si>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</si>
  <si>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</si>
  <si>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</si>
  <si>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</si>
  <si>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</si>
  <si>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</si>
  <si>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</si>
  <si>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</si>
  <si>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</si>
  <si>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</si>
  <si>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</si>
  <si>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</si>
  <si>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</si>
  <si>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</si>
  <si>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</si>
  <si>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</si>
  <si>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</si>
  <si>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</si>
  <si>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</si>
  <si>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</si>
  <si>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</si>
  <si>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</si>
  <si>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</si>
  <si>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</si>
  <si>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</si>
  <si>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</si>
  <si>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</si>
  <si>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</si>
  <si>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</si>
  <si>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</si>
  <si>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</si>
  <si>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</si>
  <si>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</si>
  <si>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</si>
  <si>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</si>
  <si>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</si>
  <si>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</si>
  <si>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</si>
  <si>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</si>
  <si>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</si>
  <si>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</si>
  <si>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</si>
  <si>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</si>
  <si>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</si>
  <si>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</si>
  <si>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</si>
  <si>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</si>
  <si>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</si>
  <si>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</si>
  <si>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</si>
  <si>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</si>
  <si>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</si>
  <si>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</si>
  <si>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</si>
  <si>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</si>
  <si>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</si>
  <si>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</si>
  <si>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</si>
  <si>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</si>
  <si>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</si>
  <si>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</si>
  <si>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</si>
  <si>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</si>
  <si>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</si>
  <si>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</si>
  <si>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</si>
  <si>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</si>
  <si>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</si>
  <si>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</si>
  <si>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</si>
  <si>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</si>
  <si>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</si>
  <si>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</si>
  <si>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</si>
  <si>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</si>
  <si>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</si>
  <si>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</si>
  <si>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</si>
  <si>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</si>
  <si>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</si>
  <si>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</si>
  <si>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</si>
  <si>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</si>
  <si>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</si>
  <si>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</si>
  <si>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</si>
  <si>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</si>
  <si>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</si>
  <si>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</si>
  <si>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</si>
  <si>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</si>
  <si>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</si>
  <si>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</si>
  <si>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</si>
  <si>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</si>
  <si>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</si>
  <si>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</si>
  <si>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</si>
  <si>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</si>
  <si>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</si>
  <si>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</si>
  <si>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</si>
  <si>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</si>
  <si>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</si>
  <si>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</si>
  <si>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</si>
  <si>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</si>
  <si>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</si>
  <si>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</si>
  <si>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</si>
  <si>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</si>
  <si>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</si>
  <si>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</si>
  <si>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</si>
  <si>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</si>
  <si>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</si>
  <si>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</si>
  <si>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</si>
  <si>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</si>
  <si>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</si>
  <si>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</si>
  <si>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</si>
  <si>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</si>
  <si>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</si>
  <si>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</si>
  <si>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</si>
  <si>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</si>
  <si>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</si>
  <si>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</si>
  <si>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</si>
  <si>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</si>
  <si>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</si>
  <si>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</si>
  <si>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</si>
  <si>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</si>
  <si>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</si>
  <si>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</si>
  <si>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</si>
  <si>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</si>
  <si>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</si>
  <si>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</si>
  <si>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</si>
  <si>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</si>
  <si>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</si>
  <si>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</si>
  <si>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</si>
  <si>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</si>
  <si>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</si>
  <si>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</si>
  <si>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</si>
  <si>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</si>
  <si>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</si>
  <si>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</si>
  <si>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</si>
  <si>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</si>
  <si>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</si>
  <si>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</si>
  <si>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</si>
  <si>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</si>
  <si>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</si>
  <si>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</si>
  <si>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</si>
  <si>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</si>
  <si>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</si>
  <si>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</si>
  <si>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</si>
  <si>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</si>
  <si>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</si>
  <si>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</si>
  <si>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</si>
  <si>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</si>
  <si>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</si>
  <si>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</si>
  <si>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</si>
  <si>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</si>
  <si>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</si>
  <si>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</si>
  <si>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</si>
  <si>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</si>
  <si>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</si>
  <si>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</si>
  <si>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</si>
  <si>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</si>
  <si>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</si>
  <si>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</si>
  <si>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</si>
  <si>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</si>
  <si>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</si>
  <si>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</si>
  <si>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</si>
  <si>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</si>
  <si>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</si>
  <si>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</si>
  <si>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</si>
  <si>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</si>
  <si>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</si>
  <si>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</si>
  <si>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</si>
  <si>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</si>
  <si>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</si>
  <si>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</si>
  <si>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</si>
  <si>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</si>
  <si>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</si>
  <si>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</si>
  <si>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</si>
  <si>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</si>
  <si>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</si>
  <si>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</si>
  <si>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</si>
  <si>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</si>
  <si>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</si>
  <si>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</si>
  <si>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</si>
  <si>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</si>
  <si>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</si>
  <si>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</si>
  <si>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</si>
  <si>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</si>
  <si>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</si>
  <si>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</si>
  <si>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</si>
  <si>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</si>
  <si>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</si>
  <si>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</si>
  <si>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</si>
  <si>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</si>
  <si>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</si>
  <si>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</si>
  <si>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</si>
  <si>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</si>
  <si>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</si>
  <si>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</si>
  <si>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</si>
  <si>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</si>
  <si>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</si>
  <si>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</si>
  <si>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</si>
  <si>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</si>
  <si>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</si>
  <si>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</si>
  <si>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</si>
  <si>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</si>
  <si>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</si>
  <si>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</si>
  <si>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</si>
  <si>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</si>
  <si>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</si>
  <si>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</si>
  <si>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</si>
  <si>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</si>
  <si>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</si>
  <si>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</si>
  <si>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</si>
  <si>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</si>
  <si>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</si>
  <si>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</si>
  <si>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</si>
  <si>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</si>
  <si>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</si>
  <si>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</si>
  <si>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</si>
  <si>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</si>
  <si>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</si>
  <si>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</si>
  <si>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</si>
  <si>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</si>
  <si>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</si>
  <si>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</si>
  <si>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</si>
  <si>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</si>
  <si>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</si>
  <si>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</si>
  <si>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</si>
  <si>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</si>
  <si>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</si>
  <si>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</si>
  <si>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</si>
  <si>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</si>
  <si>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</si>
  <si>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</si>
  <si>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</si>
  <si>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</si>
  <si>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</si>
  <si>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</si>
  <si>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</si>
  <si>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</si>
  <si>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</si>
  <si>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</si>
  <si>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</si>
  <si>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</si>
  <si>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</si>
  <si>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</si>
  <si>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</si>
  <si>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</si>
  <si>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</si>
  <si>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</si>
  <si>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</si>
  <si>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</si>
  <si>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</si>
  <si>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</si>
  <si>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</si>
  <si>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</si>
  <si>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</si>
  <si>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</si>
  <si>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</si>
  <si>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</si>
  <si>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</si>
  <si>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</si>
  <si>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</si>
  <si>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</si>
  <si>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</si>
  <si>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</si>
  <si>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</si>
  <si>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</si>
  <si>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</si>
  <si>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</si>
  <si>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</si>
  <si>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</si>
  <si>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</si>
  <si>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</si>
  <si>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</si>
  <si>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</si>
  <si>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</si>
  <si>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</si>
  <si>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</si>
  <si>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</si>
  <si>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</si>
  <si>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</si>
  <si>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</si>
  <si>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</si>
  <si>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</si>
  <si>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</si>
  <si>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</si>
  <si>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</si>
  <si>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</si>
  <si>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</si>
  <si>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</si>
  <si>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</si>
  <si>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</si>
  <si>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</si>
  <si>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</si>
  <si>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</si>
  <si>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</si>
  <si>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</si>
  <si>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</si>
  <si>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</si>
  <si>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</si>
  <si>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</si>
  <si>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</si>
  <si>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</si>
  <si>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</si>
  <si>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</si>
  <si>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</si>
  <si>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</si>
  <si>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</si>
  <si>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</si>
  <si>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</si>
  <si>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</si>
  <si>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</si>
  <si>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</si>
  <si>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</si>
  <si>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</si>
  <si>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</si>
  <si>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</si>
  <si>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</si>
  <si>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</si>
  <si>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</si>
  <si>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</si>
  <si>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</si>
  <si>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</si>
  <si>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</si>
  <si>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</si>
  <si>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</si>
  <si>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</si>
  <si>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</si>
  <si>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</si>
  <si>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</si>
  <si>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</si>
  <si>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</si>
  <si>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</si>
  <si>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</si>
  <si>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</si>
  <si>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</si>
  <si>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</si>
  <si>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</si>
  <si>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</si>
  <si>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</si>
  <si>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</si>
  <si>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</si>
  <si>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</si>
  <si>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</si>
  <si>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</si>
  <si>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</si>
  <si>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</si>
  <si>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</si>
  <si>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</si>
  <si>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</si>
  <si>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</si>
  <si>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</si>
  <si>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</si>
  <si>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</si>
  <si>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</si>
  <si>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</si>
  <si>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</si>
  <si>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</si>
  <si>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</si>
  <si>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</si>
  <si>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</si>
  <si>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</si>
  <si>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</si>
  <si>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</si>
  <si>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</si>
  <si>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</si>
  <si>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</si>
  <si>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</si>
  <si>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</si>
  <si>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</si>
  <si>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</si>
  <si>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</si>
  <si>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</si>
  <si>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</si>
  <si>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</si>
  <si>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</si>
  <si>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</si>
  <si>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</si>
  <si>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</si>
  <si>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</si>
  <si>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</si>
  <si>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</si>
  <si>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</si>
  <si>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</si>
  <si>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</si>
  <si>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</si>
  <si>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</si>
  <si>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</si>
  <si>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</si>
  <si>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</si>
  <si>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</si>
  <si>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</si>
  <si>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</si>
  <si>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</si>
  <si>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</si>
  <si>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</si>
  <si>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</si>
  <si>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</si>
  <si>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</si>
  <si>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</si>
  <si>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</si>
  <si>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</si>
  <si>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</si>
  <si>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</si>
  <si>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</si>
  <si>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</si>
  <si>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</si>
  <si>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</si>
  <si>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</si>
  <si>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</si>
  <si>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</si>
  <si>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</si>
  <si>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</si>
  <si>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</si>
  <si>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</si>
  <si>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</si>
  <si>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</si>
  <si>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</si>
  <si>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</si>
  <si>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</si>
  <si>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</si>
  <si>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</si>
  <si>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</si>
  <si>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</si>
  <si>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</si>
  <si>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</si>
  <si>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</si>
  <si>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</si>
  <si>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</si>
  <si>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</si>
  <si>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</si>
  <si>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</si>
  <si>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</si>
  <si>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</si>
  <si>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</si>
  <si>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</si>
  <si>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</si>
  <si>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</si>
  <si>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</si>
  <si>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</si>
  <si>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</si>
  <si>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</si>
  <si>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</si>
  <si>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</si>
  <si>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</si>
  <si>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</si>
  <si>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</si>
  <si>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</si>
  <si>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</si>
  <si>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</si>
  <si>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</si>
  <si>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</si>
  <si>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</si>
  <si>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</si>
  <si>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</si>
  <si>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</si>
  <si>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</si>
  <si>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</si>
  <si>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</si>
  <si>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</si>
  <si>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</si>
  <si>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</si>
  <si>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</si>
  <si>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</si>
  <si>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</si>
  <si>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</si>
  <si>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</si>
  <si>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</si>
  <si>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</si>
  <si>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</si>
  <si>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</si>
  <si>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</si>
  <si>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</si>
  <si>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</si>
  <si>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</si>
  <si>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</si>
  <si>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</si>
  <si>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</si>
  <si>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</si>
  <si>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</si>
  <si>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</si>
  <si>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</si>
  <si>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</si>
  <si>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</si>
  <si>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</si>
  <si>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</si>
  <si>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</si>
  <si>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</si>
  <si>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</si>
  <si>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</si>
  <si>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</si>
  <si>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</si>
  <si>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</si>
  <si>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</si>
  <si>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</si>
  <si>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</si>
  <si>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</si>
  <si>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</si>
  <si>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</si>
  <si>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</si>
  <si>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</si>
  <si>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</si>
  <si>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</si>
  <si>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</si>
  <si>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</si>
  <si>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</si>
  <si>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</si>
  <si>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</si>
  <si>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</si>
  <si>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</si>
  <si>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</si>
  <si>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</si>
  <si>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</si>
  <si>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</si>
  <si>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</si>
  <si>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</si>
  <si>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</si>
  <si>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</si>
  <si>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</si>
  <si>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</si>
  <si>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</si>
  <si>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</si>
  <si>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</si>
  <si>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</si>
  <si>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</si>
  <si>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</si>
  <si>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</si>
  <si>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</si>
  <si>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</si>
  <si>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</si>
  <si>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</si>
  <si>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</si>
  <si>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</si>
  <si>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</si>
  <si>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</si>
  <si>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</si>
  <si>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</si>
  <si>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</si>
  <si>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</si>
  <si>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</si>
  <si>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</si>
  <si>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</si>
  <si>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</si>
  <si>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</si>
  <si>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</si>
  <si>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</si>
  <si>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</si>
  <si>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</si>
  <si>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</si>
  <si>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</si>
  <si>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</si>
  <si>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</si>
  <si>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</si>
  <si>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</si>
  <si>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</si>
  <si>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</si>
  <si>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</si>
  <si>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</si>
  <si>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</si>
  <si>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</si>
  <si>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</si>
  <si>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</si>
  <si>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</si>
  <si>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</si>
  <si>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</si>
  <si>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</si>
  <si>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</si>
  <si>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</si>
  <si>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</si>
  <si>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</si>
  <si>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</si>
  <si>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</si>
  <si>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</si>
  <si>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</si>
  <si>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</si>
  <si>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</si>
  <si>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</si>
  <si>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</si>
  <si>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</si>
  <si>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</si>
  <si>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</si>
  <si>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</si>
  <si>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</si>
  <si>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</si>
  <si>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</si>
  <si>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</si>
  <si>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</si>
  <si>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</si>
  <si>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</si>
  <si>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</si>
  <si>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</si>
  <si>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</si>
  <si>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</si>
  <si>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</si>
  <si>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</si>
  <si>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</si>
  <si>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</si>
  <si>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</si>
  <si>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</si>
  <si>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</si>
  <si>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</si>
  <si>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</si>
  <si>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</si>
  <si>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</si>
  <si>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</si>
  <si>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</si>
  <si>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</si>
  <si>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</si>
  <si>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</si>
  <si>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</si>
  <si>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</si>
  <si>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</si>
  <si>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</si>
  <si>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</si>
  <si>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</si>
  <si>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</si>
  <si>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</si>
  <si>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</si>
  <si>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</si>
  <si>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</si>
  <si>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</si>
  <si>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</si>
  <si>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</si>
  <si>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</si>
  <si>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</si>
  <si>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</si>
  <si>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</si>
  <si>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</si>
  <si>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</si>
  <si>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</si>
  <si>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</si>
  <si>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</si>
  <si>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</si>
  <si>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</si>
  <si>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</si>
  <si>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</si>
  <si>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</si>
  <si>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</si>
  <si>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</si>
  <si>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</si>
  <si>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</si>
  <si>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</si>
  <si>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</si>
  <si>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</si>
  <si>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</si>
  <si>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</si>
  <si>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</si>
  <si>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</si>
  <si>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</si>
  <si>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</si>
  <si>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</si>
  <si>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</si>
  <si>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</si>
  <si>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</si>
  <si>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</si>
  <si>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</si>
  <si>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</si>
  <si>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</si>
  <si>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</si>
  <si>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</si>
  <si>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</si>
  <si>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</si>
  <si>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</si>
  <si>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</si>
  <si>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</si>
  <si>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</si>
  <si>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</si>
  <si>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</si>
  <si>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</si>
  <si>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</si>
  <si>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</si>
  <si>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</si>
  <si>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</si>
  <si>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</si>
  <si>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</si>
  <si>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</si>
  <si>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</si>
  <si>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</si>
  <si>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</si>
  <si>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</si>
  <si>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</si>
  <si>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</si>
  <si>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</si>
  <si>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</si>
  <si>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</si>
  <si>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</si>
  <si>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</si>
  <si>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</si>
  <si>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</si>
  <si>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</si>
  <si>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</si>
  <si>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</si>
  <si>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</si>
  <si>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</si>
  <si>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</si>
  <si>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</si>
  <si>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</si>
  <si>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</si>
  <si>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</si>
  <si>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</si>
  <si>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</si>
  <si>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</si>
  <si>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</si>
  <si>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</si>
  <si>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</si>
  <si>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</si>
  <si>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</si>
  <si>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</si>
  <si>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</si>
  <si>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</si>
  <si>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</si>
  <si>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</si>
  <si>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</si>
  <si>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</si>
  <si>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</si>
  <si>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</si>
  <si>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</si>
  <si>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</si>
  <si>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</si>
  <si>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</si>
  <si>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</si>
  <si>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</si>
  <si>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</si>
  <si>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</si>
  <si>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</si>
  <si>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</si>
  <si>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</si>
  <si>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</si>
  <si>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</si>
  <si>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</si>
  <si>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</si>
  <si>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</si>
  <si>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</si>
  <si>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</si>
  <si>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</si>
  <si>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</si>
  <si>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</si>
  <si>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</si>
  <si>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</si>
  <si>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</si>
  <si>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</si>
  <si>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</si>
  <si>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</si>
  <si>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</si>
  <si>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</si>
  <si>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</si>
  <si>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</si>
  <si>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</si>
  <si>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</si>
  <si>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</si>
  <si>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</si>
  <si>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</si>
  <si>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</si>
  <si>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</si>
  <si>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</si>
  <si>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</si>
  <si>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</si>
  <si>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</si>
  <si>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</si>
  <si>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</si>
  <si>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</si>
  <si>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</si>
  <si>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</si>
  <si>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</si>
  <si>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</si>
  <si>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</si>
  <si>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</si>
  <si>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</si>
  <si>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</si>
  <si>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</si>
  <si>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</si>
  <si>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</si>
  <si>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</si>
  <si>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</si>
  <si>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</si>
  <si>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</si>
  <si>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</si>
  <si>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</si>
  <si>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</si>
  <si>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</si>
  <si>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</si>
  <si>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</si>
  <si>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</si>
  <si>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</si>
  <si>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</si>
  <si>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</si>
  <si>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</si>
  <si>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</si>
  <si>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</si>
  <si>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</si>
  <si>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</si>
  <si>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</si>
  <si>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</si>
  <si>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</si>
  <si>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</si>
  <si>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</si>
  <si>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</si>
  <si>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</si>
  <si>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</si>
  <si>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</si>
  <si>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</si>
  <si>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</si>
  <si>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</si>
  <si>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</si>
  <si>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</si>
  <si>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</si>
  <si>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</si>
  <si>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</si>
  <si>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</si>
  <si>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</si>
  <si>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</si>
  <si>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</si>
  <si>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</si>
  <si>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</si>
  <si>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</si>
  <si>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</si>
  <si>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</si>
  <si>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</si>
  <si>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</si>
  <si>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</si>
  <si>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</si>
  <si>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</si>
  <si>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</si>
  <si>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</si>
  <si>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</si>
  <si>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</si>
  <si>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</si>
  <si>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</si>
  <si>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</si>
  <si>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</si>
  <si>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</si>
  <si>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</si>
  <si>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</si>
  <si>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</si>
  <si>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</si>
  <si>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</si>
  <si>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</si>
  <si>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</si>
  <si>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</si>
  <si>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</si>
  <si>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</si>
  <si>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</si>
  <si>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</si>
  <si>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Süddeutsche Metallhandelsges. mbH (SMH) / Diehl Brass Solutions Stiftung &amp; Co. KG / Franconia Industries, Inc.</t>
  </si>
  <si>
    <t>Manufacturing of semi-fabricated products (strips, rods, tubes) by melting and extruding or rolling of copper alloys</t>
  </si>
  <si>
    <t>DE 811157796</t>
  </si>
  <si>
    <t>VAT</t>
  </si>
  <si>
    <t>Heinrich-Diehl-Strasse 9, 90552 Röthenbach, Germany</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</si>
  <si>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</si>
  <si>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</si>
  <si>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</si>
  <si>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</si>
  <si>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</si>
  <si>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</si>
  <si>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</si>
  <si>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</si>
  <si>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Documentation review only</t>
  </si>
  <si>
    <t>https://www.diehl.com/cms/files/Diehl_Brass_Solutions_GPC_production-material_06.2021.pdf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</si>
</sst>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6">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uenther.ernst@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iehl.com/cms/files/Diehl_Brass_Solutions_GPC_production-material_06.2021.pdf"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t="s">
        <v>15796</v>
      </c>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15797</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t="s">
        <v>15798</v>
      </c>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15799</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15800</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15801</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15802</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7" t="s">
        <v>15800</v>
      </c>
      <c r="E18" s="348"/>
      <c r="F18" s="348"/>
      <c r="G18" s="348"/>
      <c r="H18" s="348"/>
      <c r="I18" s="348"/>
      <c r="J18" s="34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15803</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15801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7" t="s">
        <v>15802</v>
      </c>
      <c r="E21" s="348"/>
      <c r="F21" s="348"/>
      <c r="G21" s="348"/>
      <c r="H21" s="348"/>
      <c r="I21" s="348"/>
      <c r="J21" s="34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45077</v>
      </c>
      <c r="E22" s="37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488</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3" t="s">
        <v>489</v>
      </c>
      <c r="E28" s="324"/>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488</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3"/>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488</v>
      </c>
      <c r="E39" s="324"/>
      <c r="F39" s="47"/>
      <c r="G39" s="325" t="s">
        <v>15804</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3"/>
      <c r="E40" s="324"/>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488</v>
      </c>
      <c r="E45" s="324"/>
      <c r="F45" s="47"/>
      <c r="G45" s="325" t="s">
        <v>15804</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c r="E46" s="324"/>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490</v>
      </c>
      <c r="E51" s="324"/>
      <c r="F51" s="47"/>
      <c r="G51" s="325" t="s">
        <v>15805</v>
      </c>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3"/>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t="s">
        <v>15806</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4"/>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3"/>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3"/>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488</v>
      </c>
      <c r="E75" s="324"/>
      <c r="F75" s="57"/>
      <c r="G75" s="325" t="s">
        <v>15807</v>
      </c>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488</v>
      </c>
      <c r="E77" s="324"/>
      <c r="F77" s="57"/>
      <c r="G77" s="392" t="s">
        <v>15809</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488</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14982</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488</v>
      </c>
      <c r="E85" s="337"/>
      <c r="F85" s="57"/>
      <c r="G85" s="325" t="s">
        <v>15808</v>
      </c>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488</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25" priority="169" stopIfTrue="1">
      <formula>IF($D$22="",TRUE)</formula>
    </cfRule>
  </conditionalFormatting>
  <conditionalFormatting sqref="D26:E26">
    <cfRule type="expression" dxfId="124" priority="147" stopIfTrue="1">
      <formula>IF($D$26="",TRUE)</formula>
    </cfRule>
  </conditionalFormatting>
  <conditionalFormatting sqref="D27:E27">
    <cfRule type="expression" dxfId="123" priority="154" stopIfTrue="1">
      <formula>IF($D$27="",TRUE)</formula>
    </cfRule>
  </conditionalFormatting>
  <conditionalFormatting sqref="D28:E28">
    <cfRule type="expression" dxfId="122" priority="155" stopIfTrue="1">
      <formula>IF($D$28="",TRUE)</formula>
    </cfRule>
  </conditionalFormatting>
  <conditionalFormatting sqref="D29:E29">
    <cfRule type="expression" dxfId="121" priority="156" stopIfTrue="1">
      <formula>IF($D$29="",TRUE)</formula>
    </cfRule>
  </conditionalFormatting>
  <conditionalFormatting sqref="D32:E32">
    <cfRule type="expression" dxfId="120" priority="65" stopIfTrue="1">
      <formula>IF(AND(OR($D$26="Yes",$D$26=""),$D$32=""),1,0)</formula>
    </cfRule>
    <cfRule type="expression" dxfId="119" priority="152" stopIfTrue="1">
      <formula>$P$26=""</formula>
    </cfRule>
  </conditionalFormatting>
  <conditionalFormatting sqref="D33:E33">
    <cfRule type="expression" dxfId="118" priority="53" stopIfTrue="1">
      <formula>$P$27=""</formula>
    </cfRule>
    <cfRule type="expression" dxfId="117" priority="52" stopIfTrue="1">
      <formula>IF(AND(OR($D$27="Yes",$D$27=""),$D$33=""),1,0)</formula>
    </cfRule>
  </conditionalFormatting>
  <conditionalFormatting sqref="D34:E34">
    <cfRule type="expression" dxfId="116" priority="11" stopIfTrue="1">
      <formula>IF(AND(OR($D$28="Yes",$D$28=""),$D$34=""),1,0)</formula>
    </cfRule>
    <cfRule type="expression" dxfId="115" priority="12" stopIfTrue="1">
      <formula>$P$28=""</formula>
    </cfRule>
  </conditionalFormatting>
  <conditionalFormatting sqref="D35:E35">
    <cfRule type="expression" dxfId="114" priority="49" stopIfTrue="1">
      <formula>IF(AND(OR($D$29="Yes",$D$29=""),$D$35=""),1,0)</formula>
    </cfRule>
    <cfRule type="expression" dxfId="113" priority="173" stopIfTrue="1">
      <formula>$P$29=""</formula>
    </cfRule>
  </conditionalFormatting>
  <conditionalFormatting sqref="D38:E38 D44:E44 D50:E50 D56:E56 D62:E62 D68:E68">
    <cfRule type="expression" dxfId="112" priority="28" stopIfTrue="1">
      <formula>$P$26=""</formula>
    </cfRule>
    <cfRule type="expression" dxfId="111" priority="29" stopIfTrue="1">
      <formula>$P$32=""</formula>
    </cfRule>
  </conditionalFormatting>
  <conditionalFormatting sqref="D38:E38">
    <cfRule type="expression" dxfId="110" priority="64" stopIfTrue="1">
      <formula>IF(AND(OR($D$26="Yes",$D$26=""),OR($D$32="Yes",$D$32=""),D38=""),1,0)</formula>
    </cfRule>
  </conditionalFormatting>
  <conditionalFormatting sqref="D39:E39 D45:E45 D51:E51 D57:E57 D63:E63 D69:E69">
    <cfRule type="expression" dxfId="109" priority="22" stopIfTrue="1">
      <formula>$P$33=""</formula>
    </cfRule>
    <cfRule type="expression" dxfId="108" priority="23" stopIfTrue="1">
      <formula>$P$39=""</formula>
    </cfRule>
  </conditionalFormatting>
  <conditionalFormatting sqref="D39:E39">
    <cfRule type="expression" dxfId="107" priority="60" stopIfTrue="1">
      <formula>IF(AND(OR($D$27="Yes",$D$27=""),OR($D$33="Yes",$D$33=""),D39=""),1,0)</formula>
    </cfRule>
  </conditionalFormatting>
  <conditionalFormatting sqref="D40:E40 D46:E46 D52:E52 D58:E58 D64:E64 D70:E70">
    <cfRule type="expression" dxfId="106" priority="17" stopIfTrue="1">
      <formula>$P$28=""</formula>
    </cfRule>
    <cfRule type="expression" dxfId="105" priority="18" stopIfTrue="1">
      <formula>$P$34=""</formula>
    </cfRule>
  </conditionalFormatting>
  <conditionalFormatting sqref="D40:E40">
    <cfRule type="expression" dxfId="104" priority="59" stopIfTrue="1">
      <formula>IF(AND(OR($D$28="Yes",$D$28=""),OR($D$34="Yes",$D$34=""),D40=""),1,0)</formula>
    </cfRule>
  </conditionalFormatting>
  <conditionalFormatting sqref="D41:E41 D47:E47 D53:E53 D59:E59 D65:E65 D71:E71">
    <cfRule type="expression" dxfId="103" priority="13" stopIfTrue="1">
      <formula>$P$29=""</formula>
    </cfRule>
    <cfRule type="expression" dxfId="102" priority="14" stopIfTrue="1">
      <formula>$P$35=""</formula>
    </cfRule>
  </conditionalFormatting>
  <conditionalFormatting sqref="D41:E41">
    <cfRule type="expression" dxfId="101" priority="175" stopIfTrue="1">
      <formula>IF(AND(OR($D$29="Yes",$D$29=""),OR($D$35="Yes",$D$35=""),D41=""),1,0)</formula>
    </cfRule>
  </conditionalFormatting>
  <conditionalFormatting sqref="D44:E44">
    <cfRule type="expression" dxfId="100" priority="63" stopIfTrue="1">
      <formula>IF(AND(OR($D$26="Yes",$D$26=""),OR($D$32="Yes",$D$32=""),D44=""),1,0)</formula>
    </cfRule>
  </conditionalFormatting>
  <conditionalFormatting sqref="D45:E45">
    <cfRule type="expression" dxfId="99" priority="25" stopIfTrue="1">
      <formula>IF(AND(OR($D$27="Yes",$D$27=""),OR($D$33="Yes",$D$33=""),D45=""),1,0)</formula>
    </cfRule>
  </conditionalFormatting>
  <conditionalFormatting sqref="D46:E46">
    <cfRule type="expression" dxfId="98" priority="50" stopIfTrue="1">
      <formula>IF(AND(OR($D$28="Yes",$D$28=""),OR($D$34="Yes",$D$34=""),D46=""),1,0)</formula>
    </cfRule>
  </conditionalFormatting>
  <conditionalFormatting sqref="D47:E47">
    <cfRule type="expression" dxfId="97" priority="58" stopIfTrue="1">
      <formula>IF(AND(OR($D$29="Yes",$D$29=""),OR($D$35="Yes",$D$35=""),D47=""),1,0)</formula>
    </cfRule>
  </conditionalFormatting>
  <conditionalFormatting sqref="D50:E50">
    <cfRule type="expression" dxfId="96" priority="31" stopIfTrue="1">
      <formula>IF(AND(OR($D$26="Yes",$D$26=""),OR($D$32="Yes",$D$32=""),D50=""),1,0)</formula>
    </cfRule>
  </conditionalFormatting>
  <conditionalFormatting sqref="D51:E51">
    <cfRule type="expression" dxfId="95" priority="170" stopIfTrue="1">
      <formula>IF(AND(OR($D$27="Yes",$D$27=""),OR($D$33="Yes",$D$33=""),D51=""),1,0)</formula>
    </cfRule>
  </conditionalFormatting>
  <conditionalFormatting sqref="D52:E52">
    <cfRule type="expression" dxfId="94" priority="21" stopIfTrue="1">
      <formula>IF(AND(OR($D$28="Yes",$D$28=""),OR($D$34="Yes",$D$34=""),D52=""),1,0)</formula>
    </cfRule>
  </conditionalFormatting>
  <conditionalFormatting sqref="D53:E53">
    <cfRule type="expression" dxfId="93" priority="44" stopIfTrue="1">
      <formula>IF(AND(OR($D$29="Yes",$D$29=""),OR($D$35="Yes",$D$35=""),D53=""),1,0)</formula>
    </cfRule>
  </conditionalFormatting>
  <conditionalFormatting sqref="D56:E56">
    <cfRule type="expression" dxfId="92" priority="39" stopIfTrue="1">
      <formula>IF(AND(OR($D$26="Yes",$D$26=""),OR($D$32="Yes",$D$32=""),D56=""),1,0)</formula>
    </cfRule>
  </conditionalFormatting>
  <conditionalFormatting sqref="D57:E57">
    <cfRule type="expression" dxfId="91" priority="27" stopIfTrue="1">
      <formula>IF(AND(OR($D$27="Yes",$D$27=""),OR($D$33="Yes",$D$33=""),D57=""),1,0)</formula>
    </cfRule>
  </conditionalFormatting>
  <conditionalFormatting sqref="D58:E58">
    <cfRule type="expression" dxfId="90" priority="20" stopIfTrue="1">
      <formula>IF(AND(OR($D$28="Yes",$D$28=""),OR($D$34="Yes",$D$34=""),D58=""),1,0)</formula>
    </cfRule>
  </conditionalFormatting>
  <conditionalFormatting sqref="D59:E59">
    <cfRule type="expression" dxfId="89" priority="16" stopIfTrue="1">
      <formula>IF(AND(OR($D$29="Yes",$D$29=""),OR($D$35="Yes",$D$35=""),D59=""),1,0)</formula>
    </cfRule>
  </conditionalFormatting>
  <conditionalFormatting sqref="D62:E62">
    <cfRule type="expression" dxfId="88" priority="38" stopIfTrue="1">
      <formula>IF(AND(OR($D$26="Yes",$D$26=""),OR($D$32="Yes",$D$32=""),D62=""),1,0)</formula>
    </cfRule>
  </conditionalFormatting>
  <conditionalFormatting sqref="D63:E63">
    <cfRule type="expression" dxfId="87" priority="24" stopIfTrue="1">
      <formula>IF(AND(OR($D$27="Yes",$D$27=""),OR($D$33="Yes",$D$33=""),D63=""),1,0)</formula>
    </cfRule>
  </conditionalFormatting>
  <conditionalFormatting sqref="D64:E64">
    <cfRule type="expression" dxfId="86" priority="19" stopIfTrue="1">
      <formula>IF(AND(OR($D$28="Yes",$D$28=""),OR($D$34="Yes",$D$34=""),D64=""),1,0)</formula>
    </cfRule>
  </conditionalFormatting>
  <conditionalFormatting sqref="D65:E65">
    <cfRule type="expression" dxfId="85" priority="15" stopIfTrue="1">
      <formula>IF(AND(OR($D$29="Yes",$D$29=""),OR($D$35="Yes",$D$35=""),D65=""),1,0)</formula>
    </cfRule>
  </conditionalFormatting>
  <conditionalFormatting sqref="D68:E68">
    <cfRule type="expression" dxfId="84" priority="30" stopIfTrue="1">
      <formula>IF(AND(OR($D$26="Yes",$D$26=""),OR($D$32="Yes",$D$32=""),D68=""),1,0)</formula>
    </cfRule>
  </conditionalFormatting>
  <conditionalFormatting sqref="D69:E69">
    <cfRule type="expression" dxfId="83" priority="26" stopIfTrue="1">
      <formula>IF(AND(OR($D$27="Yes",$D$27=""),OR($D$33="Yes",$D$33=""),D69=""),1,0)</formula>
    </cfRule>
  </conditionalFormatting>
  <conditionalFormatting sqref="D70:E70">
    <cfRule type="expression" dxfId="82" priority="172" stopIfTrue="1">
      <formula>IF(AND(OR($D$28="Yes",$D$28=""),OR($D$34="Yes",$D$34=""),D70=""),1,0)</formula>
    </cfRule>
  </conditionalFormatting>
  <conditionalFormatting sqref="D71:E71">
    <cfRule type="expression" dxfId="81" priority="174" stopIfTrue="1">
      <formula>IF(AND(OR($D$29="Yes",$D$29=""),OR($D$35="Yes",$D$35=""),D71=""),1,0)</formula>
    </cfRule>
  </conditionalFormatting>
  <conditionalFormatting sqref="D75:E75 D77:E77 D79:E79 D81:E81 D83 D85:E85 D87:E87 D89:E89">
    <cfRule type="expression" dxfId="80" priority="95" stopIfTrue="1">
      <formula>AND(OR($D$26="No",AND($D$26="Yes",$D$32="No")),OR($D$27="No",AND($D$27="Yes",$D$33="No")),OR($D$28="No",AND($D$28="Yes",$D$34="No")),OR($D$29="No",AND($D$29="Yes",$D$35="No")))</formula>
    </cfRule>
    <cfRule type="expression" dxfId="79" priority="96" stopIfTrue="1">
      <formula>IF(D75="",TRUE)</formula>
    </cfRule>
  </conditionalFormatting>
  <conditionalFormatting sqref="D9:G9">
    <cfRule type="expression" dxfId="78" priority="162" stopIfTrue="1">
      <formula>IF($D$9="",TRUE)</formula>
    </cfRule>
  </conditionalFormatting>
  <conditionalFormatting sqref="D16:J16">
    <cfRule type="expression" dxfId="73" priority="164" stopIfTrue="1">
      <formula>IF($D$16="",TRUE)</formula>
    </cfRule>
  </conditionalFormatting>
  <conditionalFormatting sqref="D20:J20">
    <cfRule type="expression" dxfId="70" priority="45" stopIfTrue="1">
      <formula>IF($D$20="",TRUE)</formula>
    </cfRule>
  </conditionalFormatting>
  <conditionalFormatting sqref="D8:J8">
    <cfRule type="expression" dxfId="45" priority="10" stopIfTrue="1">
      <formula>IF($D$8="",TRUE)</formula>
    </cfRule>
  </conditionalFormatting>
  <conditionalFormatting sqref="D10:J10">
    <cfRule type="expression" dxfId="44" priority="8" stopIfTrue="1">
      <formula>IF($D$9=$Q$9,TRUE)</formula>
    </cfRule>
    <cfRule type="expression" dxfId="43" priority="9" stopIfTrue="1">
      <formula>IF(AND($D$10="",$D$9=$R$9),TRUE)</formula>
    </cfRule>
  </conditionalFormatting>
  <conditionalFormatting sqref="D15:J15">
    <cfRule type="expression" dxfId="42" priority="7" stopIfTrue="1">
      <formula>IF($D$15="",TRUE)</formula>
    </cfRule>
  </conditionalFormatting>
  <conditionalFormatting sqref="D18:J18">
    <cfRule type="expression" dxfId="41" priority="6" stopIfTrue="1">
      <formula>IF($D$15="",TRUE)</formula>
    </cfRule>
  </conditionalFormatting>
  <conditionalFormatting sqref="D17:J17">
    <cfRule type="expression" dxfId="40" priority="5" stopIfTrue="1">
      <formula>IF($D$17="",TRUE)</formula>
    </cfRule>
  </conditionalFormatting>
  <conditionalFormatting sqref="D21:J21">
    <cfRule type="expression" dxfId="39" priority="4" stopIfTrue="1">
      <formula>IF($D$17="",TRUE)</formula>
    </cfRule>
  </conditionalFormatting>
  <conditionalFormatting sqref="G85:J85">
    <cfRule type="expression" dxfId="36" priority="2" stopIfTrue="1">
      <formula>IF(AND($D$85="Yes, using other format (describe)",$G$85=""),TRUE)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B5" sqref="B5:J2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1"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2"/>
      <c r="G3" s="383" t="str">
        <f ca="1">OFFSET(L!$C$1,MATCH("General"&amp;"Cpy",L!$A:$A,0)-1,SL,,)</f>
        <v>© 2023 Responsible Minerals Initiative. All rights reserved.</v>
      </c>
      <c r="H3" s="383"/>
      <c r="I3" s="38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3.25" customHeight="1">
      <c r="A5" s="262"/>
      <c r="B5" s="182" t="s">
        <v>1126</v>
      </c>
      <c r="C5" s="186" t="s">
        <v>2532</v>
      </c>
      <c r="D5" s="230"/>
      <c r="E5" s="182" t="s">
        <v>1092</v>
      </c>
      <c r="F5" s="182" t="s">
        <v>785</v>
      </c>
      <c r="G5" s="182" t="s">
        <v>13240</v>
      </c>
      <c r="H5" s="183">
        <v>0</v>
      </c>
      <c r="I5" s="184" t="s">
        <v>1766</v>
      </c>
      <c r="J5" s="184" t="s">
        <v>1770</v>
      </c>
      <c r="K5" s="224"/>
      <c r="L5" s="224"/>
      <c r="M5" s="224"/>
      <c r="N5" s="224"/>
      <c r="O5" s="224"/>
      <c r="P5" s="185"/>
      <c r="Q5" s="225"/>
      <c r="R5" s="182" t="str">
        <f ca="1">IF(ISERROR($V5),"",OFFSET('Smelter Look-up'!$C$4,$V5-4,0)&amp;"")</f>
        <v>White Solder Metalurgia e Mineracao Ltda.</v>
      </c>
      <c r="S5" s="181" t="str">
        <f t="shared" ref="S5" ca="1" si="0">IF(B5="","",IF(ISERROR(MATCH($E5,CL,0)),"Unknown",INDIRECT("'C'!$A$"&amp;MATCH($E5,CL,0)+1)))</f>
        <v>BR</v>
      </c>
      <c r="T5" s="181" t="str">
        <f ca="1">IF(B5="","",IF(ISERROR(MATCH($J5,SorP!$B$1:$B$6279,0)),"",INDIRECT("'SorP'!$A$"&amp;MATCH($S5&amp;$J5,SorP!C:C,0))))</f>
        <v>BR-RO</v>
      </c>
      <c r="U5" s="201"/>
      <c r="V5" s="226">
        <f>IF(C5="",NA(),IF(OR(C5="Smelter not listed",C5="Smelter not yet identified"),MATCH($B5&amp;$D5,'Smelter Look-up'!$J:$J,0),MATCH($B5&amp;$C5,'Smelter Look-up'!$J:$J,0)))</f>
        <v>535</v>
      </c>
      <c r="X5" s="227">
        <f t="shared" ref="X5" si="1">IF(AND(C5="Smelter not listed",OR(LEN(D5)=0,LEN(E5)=0)),1,0)</f>
        <v>0</v>
      </c>
      <c r="AB5" s="228" t="str">
        <f t="shared" ref="AB5" si="2">B5&amp;C5</f>
        <v>TinWhite Solder Metalurgia e Mineracao Ltda.</v>
      </c>
    </row>
    <row r="6" spans="1:34" s="227" customFormat="1" ht="24.75" customHeight="1">
      <c r="A6" s="262"/>
      <c r="B6" s="182" t="s">
        <v>1126</v>
      </c>
      <c r="C6" s="186" t="s">
        <v>13801</v>
      </c>
      <c r="D6" s="230"/>
      <c r="E6" s="182" t="s">
        <v>1101</v>
      </c>
      <c r="F6" s="182" t="s">
        <v>781</v>
      </c>
      <c r="G6" s="182" t="s">
        <v>13240</v>
      </c>
      <c r="H6" s="183">
        <v>0</v>
      </c>
      <c r="I6" s="184" t="s">
        <v>1794</v>
      </c>
      <c r="J6" s="184" t="s">
        <v>12852</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7" si="4">IF(AND(C6="Smelter not listed",OR(LEN(D6)=0,LEN(E6)=0)),1,0)</f>
        <v>0</v>
      </c>
      <c r="AB6" s="228" t="str">
        <f t="shared" ref="AB6:AB37" si="5">B6&amp;C6</f>
        <v>TinPT Timah Tbk Mentok</v>
      </c>
    </row>
    <row r="7" spans="1:34" s="227" customFormat="1" ht="24.75" customHeight="1">
      <c r="A7" s="262"/>
      <c r="B7" s="182" t="s">
        <v>1126</v>
      </c>
      <c r="C7" s="186" t="s">
        <v>13802</v>
      </c>
      <c r="D7" s="230"/>
      <c r="E7" s="182" t="s">
        <v>1101</v>
      </c>
      <c r="F7" s="182" t="s">
        <v>800</v>
      </c>
      <c r="G7" s="182" t="s">
        <v>13240</v>
      </c>
      <c r="H7" s="183">
        <v>0</v>
      </c>
      <c r="I7" s="184" t="s">
        <v>1792</v>
      </c>
      <c r="J7" s="184" t="s">
        <v>6065</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si="4"/>
        <v>0</v>
      </c>
      <c r="AB7" s="228" t="str">
        <f t="shared" si="5"/>
        <v>TinPT Timah Tbk Kundur</v>
      </c>
    </row>
    <row r="8" spans="1:34" s="227" customFormat="1" ht="24.75" customHeight="1">
      <c r="A8" s="262"/>
      <c r="B8" s="182" t="s">
        <v>1126</v>
      </c>
      <c r="C8" s="186" t="s">
        <v>2157</v>
      </c>
      <c r="D8" s="230"/>
      <c r="E8" s="182" t="s">
        <v>1101</v>
      </c>
      <c r="F8" s="182" t="s">
        <v>780</v>
      </c>
      <c r="G8" s="182" t="s">
        <v>13240</v>
      </c>
      <c r="H8" s="183">
        <v>0</v>
      </c>
      <c r="I8" s="184" t="s">
        <v>1767</v>
      </c>
      <c r="J8" s="184" t="s">
        <v>12852</v>
      </c>
      <c r="K8" s="224"/>
      <c r="L8" s="224"/>
      <c r="M8" s="224"/>
      <c r="N8" s="224"/>
      <c r="O8" s="224"/>
      <c r="P8" s="185"/>
      <c r="Q8" s="225"/>
      <c r="R8" s="182" t="str">
        <f ca="1">IF(ISERROR($V8),"",OFFSET('Smelter Look-up'!$C$4,$V8-4,0)&amp;"")</f>
        <v>PT Refined Bangka Tin</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507</v>
      </c>
      <c r="X8" s="227">
        <f t="shared" si="4"/>
        <v>0</v>
      </c>
      <c r="AB8" s="228" t="str">
        <f t="shared" si="5"/>
        <v>TinPT Refined Bangka Tin</v>
      </c>
    </row>
    <row r="9" spans="1:34" s="227" customFormat="1" ht="24.75" customHeight="1">
      <c r="A9" s="262"/>
      <c r="B9" s="182" t="s">
        <v>1126</v>
      </c>
      <c r="C9" s="186" t="s">
        <v>1027</v>
      </c>
      <c r="D9" s="230"/>
      <c r="E9" s="182" t="s">
        <v>884</v>
      </c>
      <c r="F9" s="182" t="s">
        <v>784</v>
      </c>
      <c r="G9" s="182" t="s">
        <v>13240</v>
      </c>
      <c r="H9" s="183">
        <v>0</v>
      </c>
      <c r="I9" s="184" t="s">
        <v>1795</v>
      </c>
      <c r="J9" s="184" t="s">
        <v>1796</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24.75" customHeight="1">
      <c r="A10" s="262"/>
      <c r="B10" s="182" t="s">
        <v>1126</v>
      </c>
      <c r="C10" s="186" t="s">
        <v>12932</v>
      </c>
      <c r="D10" s="230"/>
      <c r="E10" s="182" t="s">
        <v>1091</v>
      </c>
      <c r="F10" s="182" t="s">
        <v>1815</v>
      </c>
      <c r="G10" s="182" t="s">
        <v>13240</v>
      </c>
      <c r="H10" s="183">
        <v>0</v>
      </c>
      <c r="I10" s="184" t="s">
        <v>1816</v>
      </c>
      <c r="J10" s="184" t="s">
        <v>3153</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463</v>
      </c>
      <c r="X10" s="227">
        <f t="shared" si="4"/>
        <v>0</v>
      </c>
      <c r="AB10" s="228" t="str">
        <f t="shared" si="5"/>
        <v>TinMetallo Belgium N.V.</v>
      </c>
    </row>
    <row r="11" spans="1:34" s="227" customFormat="1" ht="25.5" customHeight="1">
      <c r="A11" s="262"/>
      <c r="B11" s="182" t="s">
        <v>1126</v>
      </c>
      <c r="C11" s="186" t="s">
        <v>1030</v>
      </c>
      <c r="D11" s="230"/>
      <c r="E11" s="182" t="s">
        <v>876</v>
      </c>
      <c r="F11" s="182" t="s">
        <v>773</v>
      </c>
      <c r="G11" s="182" t="s">
        <v>13240</v>
      </c>
      <c r="H11" s="183">
        <v>0</v>
      </c>
      <c r="I11" s="184" t="s">
        <v>1785</v>
      </c>
      <c r="J11" s="184" t="s">
        <v>9115</v>
      </c>
      <c r="K11" s="224"/>
      <c r="L11" s="224"/>
      <c r="M11" s="224"/>
      <c r="N11" s="224"/>
      <c r="O11" s="224"/>
      <c r="P11" s="185"/>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si="4"/>
        <v>0</v>
      </c>
      <c r="AB11" s="228" t="str">
        <f t="shared" si="5"/>
        <v>TinMinsur</v>
      </c>
    </row>
    <row r="12" spans="1:34" s="227" customFormat="1" ht="25.5" customHeight="1">
      <c r="A12" s="262"/>
      <c r="B12" s="182" t="s">
        <v>1126</v>
      </c>
      <c r="C12" s="186" t="s">
        <v>13803</v>
      </c>
      <c r="D12" s="230"/>
      <c r="E12" s="182" t="s">
        <v>2430</v>
      </c>
      <c r="F12" s="182" t="s">
        <v>777</v>
      </c>
      <c r="G12" s="182" t="s">
        <v>13240</v>
      </c>
      <c r="H12" s="183">
        <v>0</v>
      </c>
      <c r="I12" s="184" t="s">
        <v>1769</v>
      </c>
      <c r="J12" s="184" t="s">
        <v>1769</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IF(C12="",NA(),IF(OR(C12="Smelter not listed",C12="Smelter not yet identified"),MATCH($B12&amp;$D12,'Smelter Look-up'!$J:$J,0),MATCH($B12&amp;$C12,'Smelter Look-up'!$J:$J,0)))</f>
        <v>482</v>
      </c>
      <c r="X12" s="227">
        <f t="shared" si="4"/>
        <v>0</v>
      </c>
      <c r="AB12" s="228" t="str">
        <f t="shared" si="5"/>
        <v>TinOperaciones Metalurgicas S.A.</v>
      </c>
    </row>
    <row r="13" spans="1:34" s="227" customFormat="1" ht="25.5" customHeight="1">
      <c r="A13" s="262"/>
      <c r="B13" s="182" t="s">
        <v>1126</v>
      </c>
      <c r="C13" s="186" t="s">
        <v>12430</v>
      </c>
      <c r="D13" s="230"/>
      <c r="E13" s="182" t="s">
        <v>1092</v>
      </c>
      <c r="F13" s="182" t="s">
        <v>772</v>
      </c>
      <c r="G13" s="182" t="s">
        <v>13240</v>
      </c>
      <c r="H13" s="183">
        <v>0</v>
      </c>
      <c r="I13" s="184" t="s">
        <v>1783</v>
      </c>
      <c r="J13" s="184" t="s">
        <v>1674</v>
      </c>
      <c r="K13" s="224"/>
      <c r="L13" s="224"/>
      <c r="M13" s="224"/>
      <c r="N13" s="224"/>
      <c r="O13" s="224"/>
      <c r="P13" s="185"/>
      <c r="Q13" s="225"/>
      <c r="R13" s="182" t="str">
        <f ca="1">IF(ISERROR($V13),"",OFFSET('Smelter Look-up'!$C$4,$V13-4,0)&amp;"")</f>
        <v>Mineracao Taboca S.A.</v>
      </c>
      <c r="S13" s="181" t="str">
        <f t="shared" ca="1" si="3"/>
        <v>BR</v>
      </c>
      <c r="T13" s="181" t="str">
        <f ca="1">IF(B13="","",IF(ISERROR(MATCH($J13,SorP!$B$1:$B$6279,0)),"",INDIRECT("'SorP'!$A$"&amp;MATCH($S13&amp;$J13,SorP!C:C,0))))</f>
        <v>BR-SP</v>
      </c>
      <c r="U13" s="201"/>
      <c r="V13" s="226">
        <f>IF(C13="",NA(),IF(OR(C13="Smelter not listed",C13="Smelter not yet identified"),MATCH($B13&amp;$D13,'Smelter Look-up'!$J:$J,0),MATCH($B13&amp;$C13,'Smelter Look-up'!$J:$J,0)))</f>
        <v>465</v>
      </c>
      <c r="X13" s="227">
        <f t="shared" si="4"/>
        <v>0</v>
      </c>
      <c r="AB13" s="228" t="str">
        <f t="shared" si="5"/>
        <v>TinMineracao Taboca S.A.</v>
      </c>
    </row>
    <row r="14" spans="1:34" s="227" customFormat="1" ht="25.5" customHeight="1">
      <c r="A14" s="262"/>
      <c r="B14" s="182" t="s">
        <v>1126</v>
      </c>
      <c r="C14" s="186" t="s">
        <v>13853</v>
      </c>
      <c r="D14" s="230"/>
      <c r="E14" s="182" t="s">
        <v>1101</v>
      </c>
      <c r="F14" s="182" t="s">
        <v>13868</v>
      </c>
      <c r="G14" s="182" t="s">
        <v>13240</v>
      </c>
      <c r="H14" s="183">
        <v>0</v>
      </c>
      <c r="I14" s="184" t="s">
        <v>15147</v>
      </c>
      <c r="J14" s="184" t="s">
        <v>12852</v>
      </c>
      <c r="K14" s="224"/>
      <c r="L14" s="224"/>
      <c r="M14" s="224"/>
      <c r="N14" s="224"/>
      <c r="O14" s="224"/>
      <c r="P14" s="185"/>
      <c r="Q14" s="225"/>
      <c r="R14" s="182" t="str">
        <f ca="1">IF(ISERROR($V14),"",OFFSET('Smelter Look-up'!$C$4,$V14-4,0)&amp;"")</f>
        <v>PT Mitra Sukses Globalindo</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501</v>
      </c>
      <c r="X14" s="227">
        <f t="shared" si="4"/>
        <v>0</v>
      </c>
      <c r="AB14" s="228" t="str">
        <f t="shared" si="5"/>
        <v>TinPT Mitra Sukses Globalindo</v>
      </c>
    </row>
    <row r="15" spans="1:34" s="227" customFormat="1" ht="25.5" customHeight="1">
      <c r="A15" s="262"/>
      <c r="B15" s="182" t="s">
        <v>1126</v>
      </c>
      <c r="C15" s="186" t="s">
        <v>12936</v>
      </c>
      <c r="D15" s="230"/>
      <c r="E15" s="182" t="s">
        <v>1101</v>
      </c>
      <c r="F15" s="182" t="s">
        <v>14029</v>
      </c>
      <c r="G15" s="182" t="s">
        <v>13240</v>
      </c>
      <c r="H15" s="183">
        <v>0</v>
      </c>
      <c r="I15" s="184" t="s">
        <v>15147</v>
      </c>
      <c r="J15" s="184" t="s">
        <v>12852</v>
      </c>
      <c r="K15" s="224"/>
      <c r="L15" s="224"/>
      <c r="M15" s="224"/>
      <c r="N15" s="224"/>
      <c r="O15" s="224"/>
      <c r="P15" s="185"/>
      <c r="Q15" s="225"/>
      <c r="R15" s="182" t="str">
        <f ca="1">IF(ISERROR($V15),"",OFFSET('Smelter Look-up'!$C$4,$V15-4,0)&amp;"")</f>
        <v>PT Bangka Serumpun</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492</v>
      </c>
      <c r="X15" s="227">
        <f t="shared" si="4"/>
        <v>0</v>
      </c>
      <c r="AB15" s="228" t="str">
        <f t="shared" si="5"/>
        <v>TinPT Bangka Serumpun</v>
      </c>
    </row>
    <row r="16" spans="1:34" s="227" customFormat="1" ht="25.5" customHeight="1">
      <c r="A16" s="262"/>
      <c r="B16" s="182" t="s">
        <v>1126</v>
      </c>
      <c r="C16" s="186" t="s">
        <v>15107</v>
      </c>
      <c r="D16" s="230"/>
      <c r="E16" s="182" t="s">
        <v>1101</v>
      </c>
      <c r="F16" s="182" t="s">
        <v>15108</v>
      </c>
      <c r="G16" s="182" t="s">
        <v>13240</v>
      </c>
      <c r="H16" s="183">
        <v>0</v>
      </c>
      <c r="I16" s="184" t="s">
        <v>15146</v>
      </c>
      <c r="J16" s="184" t="s">
        <v>12852</v>
      </c>
      <c r="K16" s="224"/>
      <c r="L16" s="224"/>
      <c r="M16" s="224"/>
      <c r="N16" s="224"/>
      <c r="O16" s="224"/>
      <c r="P16" s="185"/>
      <c r="Q16" s="225"/>
      <c r="R16" s="182" t="str">
        <f ca="1">IF(ISERROR($V16),"",OFFSET('Smelter Look-up'!$C$4,$V16-4,0)&amp;"")</f>
        <v>PT Babel Surya Alam Lestari</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490</v>
      </c>
      <c r="X16" s="227">
        <f t="shared" si="4"/>
        <v>0</v>
      </c>
      <c r="AB16" s="228" t="str">
        <f t="shared" si="5"/>
        <v>TinPT Babel Surya Alam Lestari</v>
      </c>
    </row>
    <row r="17" spans="1:28" s="227" customFormat="1" ht="25.5" customHeight="1">
      <c r="A17" s="262"/>
      <c r="B17" s="182" t="s">
        <v>1126</v>
      </c>
      <c r="C17" s="186" t="s">
        <v>1398</v>
      </c>
      <c r="D17" s="230"/>
      <c r="E17" s="182" t="s">
        <v>1101</v>
      </c>
      <c r="F17" s="182" t="s">
        <v>1399</v>
      </c>
      <c r="G17" s="182" t="s">
        <v>13240</v>
      </c>
      <c r="H17" s="183">
        <v>0</v>
      </c>
      <c r="I17" s="184" t="s">
        <v>1767</v>
      </c>
      <c r="J17" s="184" t="s">
        <v>12852</v>
      </c>
      <c r="K17" s="224"/>
      <c r="L17" s="224"/>
      <c r="M17" s="224"/>
      <c r="N17" s="224"/>
      <c r="O17" s="224"/>
      <c r="P17" s="185"/>
      <c r="Q17" s="225"/>
      <c r="R17" s="182" t="str">
        <f ca="1">IF(ISERROR($V17),"",OFFSET('Smelter Look-up'!$C$4,$V17-4,0)&amp;"")</f>
        <v>PT ATD Makmur Mandiri Jaya</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488</v>
      </c>
      <c r="X17" s="227">
        <f t="shared" si="4"/>
        <v>0</v>
      </c>
      <c r="AB17" s="228" t="str">
        <f t="shared" si="5"/>
        <v>TinPT ATD Makmur Mandiri Jaya</v>
      </c>
    </row>
    <row r="18" spans="1:28" s="227" customFormat="1" ht="26.25" customHeight="1">
      <c r="A18" s="181"/>
      <c r="B18" s="182" t="s">
        <v>1126</v>
      </c>
      <c r="C18" s="186" t="s">
        <v>15113</v>
      </c>
      <c r="D18" s="230"/>
      <c r="E18" s="182" t="s">
        <v>1101</v>
      </c>
      <c r="F18" s="182" t="s">
        <v>15114</v>
      </c>
      <c r="G18" s="182" t="s">
        <v>13240</v>
      </c>
      <c r="H18" s="183">
        <v>0</v>
      </c>
      <c r="I18" s="184" t="s">
        <v>15149</v>
      </c>
      <c r="J18" s="184" t="s">
        <v>12852</v>
      </c>
      <c r="K18" s="224"/>
      <c r="L18" s="224"/>
      <c r="M18" s="224"/>
      <c r="N18" s="224"/>
      <c r="O18" s="224"/>
      <c r="P18" s="185"/>
      <c r="Q18" s="225"/>
      <c r="R18" s="182" t="str">
        <f ca="1">IF(ISERROR($V18),"",OFFSET('Smelter Look-up'!$C$4,$V18-4,0)&amp;"")</f>
        <v>PT Rajawali Rimba Perkasa</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506</v>
      </c>
      <c r="X18" s="227">
        <f t="shared" si="4"/>
        <v>0</v>
      </c>
      <c r="AB18" s="228" t="str">
        <f t="shared" si="5"/>
        <v>TinPT Rajawali Rimba Perkasa</v>
      </c>
    </row>
    <row r="19" spans="1:28" s="227" customFormat="1" ht="25.5">
      <c r="A19" s="181"/>
      <c r="B19" s="182" t="s">
        <v>1126</v>
      </c>
      <c r="C19" s="186" t="s">
        <v>840</v>
      </c>
      <c r="D19" s="230"/>
      <c r="E19" s="182" t="s">
        <v>1101</v>
      </c>
      <c r="F19" s="182" t="s">
        <v>778</v>
      </c>
      <c r="G19" s="182" t="s">
        <v>13240</v>
      </c>
      <c r="H19" s="183">
        <v>0</v>
      </c>
      <c r="I19" s="184" t="s">
        <v>1767</v>
      </c>
      <c r="J19" s="184" t="s">
        <v>12852</v>
      </c>
      <c r="K19" s="224"/>
      <c r="L19" s="224"/>
      <c r="M19" s="224"/>
      <c r="N19" s="224"/>
      <c r="O19" s="224"/>
      <c r="P19" s="185"/>
      <c r="Q19" s="225"/>
      <c r="R19" s="182" t="str">
        <f ca="1">IF(ISERROR($V19),"",OFFSET('Smelter Look-up'!$C$4,$V19-4,0)&amp;"")</f>
        <v>PT Artha Cipta Langgeng</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487</v>
      </c>
      <c r="X19" s="227">
        <f t="shared" si="4"/>
        <v>0</v>
      </c>
      <c r="AB19" s="228" t="str">
        <f t="shared" si="5"/>
        <v>TinPT Artha Cipta Langgeng</v>
      </c>
    </row>
    <row r="20" spans="1:28" s="227" customFormat="1" ht="25.5">
      <c r="A20" s="181"/>
      <c r="B20" s="182" t="s">
        <v>1126</v>
      </c>
      <c r="C20" s="186" t="s">
        <v>15115</v>
      </c>
      <c r="D20" s="230"/>
      <c r="E20" s="182" t="s">
        <v>1101</v>
      </c>
      <c r="F20" s="182" t="s">
        <v>15116</v>
      </c>
      <c r="G20" s="182" t="s">
        <v>13240</v>
      </c>
      <c r="H20" s="183">
        <v>0</v>
      </c>
      <c r="I20" s="184" t="s">
        <v>15143</v>
      </c>
      <c r="J20" s="184" t="s">
        <v>12852</v>
      </c>
      <c r="K20" s="224"/>
      <c r="L20" s="224"/>
      <c r="M20" s="224"/>
      <c r="N20" s="224"/>
      <c r="O20" s="224"/>
      <c r="P20" s="185"/>
      <c r="Q20" s="225"/>
      <c r="R20" s="182" t="str">
        <f ca="1">IF(ISERROR($V20),"",OFFSET('Smelter Look-up'!$C$4,$V20-4,0)&amp;"")</f>
        <v>PT Stanindo Inti Perkasa</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509</v>
      </c>
      <c r="X20" s="227">
        <f t="shared" si="4"/>
        <v>0</v>
      </c>
      <c r="AB20" s="228" t="str">
        <f t="shared" si="5"/>
        <v>TinPT Stanindo Inti Perkasa</v>
      </c>
    </row>
    <row r="21" spans="1:28" s="227" customFormat="1" ht="20.25">
      <c r="A21" s="181"/>
      <c r="B21" s="182" t="s">
        <v>1126</v>
      </c>
      <c r="C21" s="186" t="s">
        <v>13852</v>
      </c>
      <c r="D21" s="230"/>
      <c r="E21" s="182" t="s">
        <v>13105</v>
      </c>
      <c r="F21" s="182" t="s">
        <v>13867</v>
      </c>
      <c r="G21" s="182" t="s">
        <v>13240</v>
      </c>
      <c r="H21" s="183">
        <v>0</v>
      </c>
      <c r="I21" s="184" t="s">
        <v>13879</v>
      </c>
      <c r="J21" s="184" t="s">
        <v>10065</v>
      </c>
      <c r="K21" s="224"/>
      <c r="L21" s="224"/>
      <c r="M21" s="224"/>
      <c r="N21" s="224"/>
      <c r="O21" s="224"/>
      <c r="P21" s="185"/>
      <c r="Q21" s="225"/>
      <c r="R21" s="182" t="str">
        <f ca="1">IF(ISERROR($V21),"",OFFSET('Smelter Look-up'!$C$4,$V21-4,0)&amp;"")</f>
        <v>Luna Smelter, Ltd.</v>
      </c>
      <c r="S21" s="181" t="str">
        <f t="shared" ca="1" si="3"/>
        <v>RW</v>
      </c>
      <c r="T21" s="181" t="str">
        <f ca="1">IF(B21="","",IF(ISERROR(MATCH($J21,SorP!$B$1:$B$6279,0)),"",INDIRECT("'SorP'!$A$"&amp;MATCH($S21&amp;$J21,SorP!C:C,0))))</f>
        <v>RW-01</v>
      </c>
      <c r="U21" s="201"/>
      <c r="V21" s="226">
        <f>IF(C21="",NA(),IF(OR(C21="Smelter not listed",C21="Smelter not yet identified"),MATCH($B21&amp;$D21,'Smelter Look-up'!$J:$J,0),MATCH($B21&amp;$C21,'Smelter Look-up'!$J:$J,0)))</f>
        <v>456</v>
      </c>
      <c r="X21" s="227">
        <f t="shared" si="4"/>
        <v>0</v>
      </c>
      <c r="AB21" s="228" t="str">
        <f t="shared" si="5"/>
        <v>TinLuna Smelter, Ltd.</v>
      </c>
    </row>
    <row r="22" spans="1:28" s="227" customFormat="1" ht="25.5">
      <c r="A22" s="181"/>
      <c r="B22" s="182" t="s">
        <v>1126</v>
      </c>
      <c r="C22" s="186" t="s">
        <v>627</v>
      </c>
      <c r="D22" s="230"/>
      <c r="E22" s="182" t="s">
        <v>1101</v>
      </c>
      <c r="F22" s="182" t="s">
        <v>779</v>
      </c>
      <c r="G22" s="182" t="s">
        <v>13240</v>
      </c>
      <c r="H22" s="183">
        <v>0</v>
      </c>
      <c r="I22" s="184" t="s">
        <v>1767</v>
      </c>
      <c r="J22" s="184" t="s">
        <v>12852</v>
      </c>
      <c r="K22" s="224"/>
      <c r="L22" s="224"/>
      <c r="M22" s="224"/>
      <c r="N22" s="224"/>
      <c r="O22" s="224"/>
      <c r="P22" s="185"/>
      <c r="Q22" s="225"/>
      <c r="R22" s="182" t="str">
        <f ca="1">IF(ISERROR($V22),"",OFFSET('Smelter Look-up'!$C$4,$V22-4,0)&amp;"")</f>
        <v>PT Mitra Stania Prima</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500</v>
      </c>
      <c r="X22" s="227">
        <f t="shared" si="4"/>
        <v>0</v>
      </c>
      <c r="AB22" s="228" t="str">
        <f t="shared" si="5"/>
        <v>TinPT Mitra Stania Prima</v>
      </c>
    </row>
    <row r="23" spans="1:28" s="227" customFormat="1" ht="25.5">
      <c r="A23" s="181"/>
      <c r="B23" s="182" t="s">
        <v>1126</v>
      </c>
      <c r="C23" s="186" t="s">
        <v>15492</v>
      </c>
      <c r="D23" s="230"/>
      <c r="E23" s="182" t="s">
        <v>1101</v>
      </c>
      <c r="F23" s="182" t="s">
        <v>15493</v>
      </c>
      <c r="G23" s="182" t="s">
        <v>13240</v>
      </c>
      <c r="H23" s="183">
        <v>0</v>
      </c>
      <c r="I23" s="184" t="s">
        <v>15143</v>
      </c>
      <c r="J23" s="184" t="s">
        <v>12852</v>
      </c>
      <c r="K23" s="224"/>
      <c r="L23" s="224"/>
      <c r="M23" s="224"/>
      <c r="N23" s="224"/>
      <c r="O23" s="224"/>
      <c r="P23" s="185"/>
      <c r="Q23" s="225"/>
      <c r="R23" s="182" t="str">
        <f ca="1">IF(ISERROR($V23),"",OFFSET('Smelter Look-up'!$C$4,$V23-4,0)&amp;"")</f>
        <v>PT Sariwiguna Binasentosa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508</v>
      </c>
      <c r="X23" s="227">
        <f t="shared" si="4"/>
        <v>0</v>
      </c>
      <c r="AB23" s="228" t="str">
        <f t="shared" si="5"/>
        <v>TinPT Sariwiguna Binasentosa</v>
      </c>
    </row>
    <row r="24" spans="1:28" s="227" customFormat="1" ht="25.5">
      <c r="A24" s="181"/>
      <c r="B24" s="182" t="s">
        <v>1126</v>
      </c>
      <c r="C24" s="186" t="s">
        <v>15494</v>
      </c>
      <c r="D24" s="230"/>
      <c r="E24" s="182" t="s">
        <v>1101</v>
      </c>
      <c r="F24" s="182" t="s">
        <v>15495</v>
      </c>
      <c r="G24" s="182" t="s">
        <v>13240</v>
      </c>
      <c r="H24" s="183">
        <v>0</v>
      </c>
      <c r="I24" s="184" t="s">
        <v>15550</v>
      </c>
      <c r="J24" s="184" t="s">
        <v>12852</v>
      </c>
      <c r="K24" s="224"/>
      <c r="L24" s="224"/>
      <c r="M24" s="224"/>
      <c r="N24" s="224"/>
      <c r="O24" s="224"/>
      <c r="P24" s="185"/>
      <c r="Q24" s="225"/>
      <c r="R24" s="182" t="str">
        <f ca="1">IF(ISERROR($V24),"",OFFSET('Smelter Look-up'!$C$4,$V24-4,0)&amp;"")</f>
        <v>PT Sukses Inti Makmur</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510</v>
      </c>
      <c r="X24" s="227">
        <f t="shared" si="4"/>
        <v>0</v>
      </c>
      <c r="AB24" s="228" t="str">
        <f t="shared" si="5"/>
        <v>TinPT Sukses Inti Makmur</v>
      </c>
    </row>
    <row r="25" spans="1:28" s="227" customFormat="1" ht="20.25">
      <c r="A25" s="181"/>
      <c r="B25" s="182" t="s">
        <v>1126</v>
      </c>
      <c r="C25" s="186" t="s">
        <v>2167</v>
      </c>
      <c r="D25" s="230"/>
      <c r="E25" s="182" t="s">
        <v>1092</v>
      </c>
      <c r="F25" s="182" t="s">
        <v>139</v>
      </c>
      <c r="G25" s="182" t="s">
        <v>13240</v>
      </c>
      <c r="H25" s="183">
        <v>0</v>
      </c>
      <c r="I25" s="184" t="s">
        <v>1721</v>
      </c>
      <c r="J25" s="184" t="s">
        <v>1547</v>
      </c>
      <c r="K25" s="224"/>
      <c r="L25" s="224"/>
      <c r="M25" s="224"/>
      <c r="N25" s="224"/>
      <c r="O25" s="224"/>
      <c r="P25" s="185"/>
      <c r="Q25" s="225"/>
      <c r="R25" s="182" t="str">
        <f ca="1">IF(ISERROR($V25),"",OFFSET('Smelter Look-up'!$C$4,$V25-4,0)&amp;"")</f>
        <v>Magnu's Minerais Metais e Ligas Ltda.</v>
      </c>
      <c r="S25" s="181" t="str">
        <f t="shared" ca="1" si="3"/>
        <v>BR</v>
      </c>
      <c r="T25" s="181" t="str">
        <f ca="1">IF(B25="","",IF(ISERROR(MATCH($J25,SorP!$B$1:$B$6279,0)),"",INDIRECT("'SorP'!$A$"&amp;MATCH($S25&amp;$J25,SorP!C:C,0))))</f>
        <v>BR-MG</v>
      </c>
      <c r="U25" s="201"/>
      <c r="V25" s="226">
        <f>IF(C25="",NA(),IF(OR(C25="Smelter not listed",C25="Smelter not yet identified"),MATCH($B25&amp;$D25,'Smelter Look-up'!$J:$J,0),MATCH($B25&amp;$C25,'Smelter Look-up'!$J:$J,0)))</f>
        <v>457</v>
      </c>
      <c r="X25" s="227">
        <f t="shared" si="4"/>
        <v>0</v>
      </c>
      <c r="AB25" s="228" t="str">
        <f t="shared" si="5"/>
        <v>TinMagnu's Minerais Metais e Ligas Ltda.</v>
      </c>
    </row>
    <row r="26" spans="1:28" s="227" customFormat="1" ht="25.5">
      <c r="A26" s="181"/>
      <c r="B26" s="182" t="s">
        <v>1126</v>
      </c>
      <c r="C26" s="186" t="s">
        <v>15111</v>
      </c>
      <c r="D26" s="230"/>
      <c r="E26" s="182" t="s">
        <v>1101</v>
      </c>
      <c r="F26" s="182" t="s">
        <v>15112</v>
      </c>
      <c r="G26" s="182" t="s">
        <v>13240</v>
      </c>
      <c r="H26" s="183">
        <v>0</v>
      </c>
      <c r="I26" s="184" t="s">
        <v>15143</v>
      </c>
      <c r="J26" s="184" t="s">
        <v>12852</v>
      </c>
      <c r="K26" s="224"/>
      <c r="L26" s="224"/>
      <c r="M26" s="224"/>
      <c r="N26" s="224"/>
      <c r="O26" s="224"/>
      <c r="P26" s="185"/>
      <c r="Q26" s="225"/>
      <c r="R26" s="182" t="str">
        <f ca="1">IF(ISERROR($V26),"",OFFSET('Smelter Look-up'!$C$4,$V26-4,0)&amp;"")</f>
        <v>PT Prima Timah Utama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504</v>
      </c>
      <c r="X26" s="227">
        <f t="shared" si="4"/>
        <v>0</v>
      </c>
      <c r="AB26" s="228" t="str">
        <f t="shared" si="5"/>
        <v>TinPT Prima Timah Utama</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7:B2504">
    <cfRule type="expression" dxfId="67" priority="20" stopIfTrue="1">
      <formula>IF(B27="",TRUE)</formula>
    </cfRule>
    <cfRule type="expression" dxfId="66" priority="23" stopIfTrue="1">
      <formula>IF(AND(COUNTIF(MetalSmelter,B27&amp;C27)=0,LEN(C27)&gt;0),TRUE,FALSE)</formula>
    </cfRule>
  </conditionalFormatting>
  <conditionalFormatting sqref="C27:C2504">
    <cfRule type="expression" dxfId="65" priority="18" stopIfTrue="1">
      <formula>IF(AND(B27&lt;&gt;"",C27=""),TRUE)</formula>
    </cfRule>
  </conditionalFormatting>
  <conditionalFormatting sqref="D27:D2504">
    <cfRule type="expression" dxfId="64" priority="27" stopIfTrue="1">
      <formula>IF(AND(LEN($C27)&gt;0,AND($C27&lt;&gt;"Smelter Not Listed",ISBLANK($D27))),1,0)</formula>
    </cfRule>
    <cfRule type="expression" dxfId="63" priority="34" stopIfTrue="1">
      <formula>IF(AND(D27="",$C27=$X$4),TRUE)</formula>
    </cfRule>
    <cfRule type="expression" dxfId="62" priority="35" stopIfTrue="1">
      <formula>IF(FIND("!",D27),TRUE)</formula>
    </cfRule>
  </conditionalFormatting>
  <conditionalFormatting sqref="E27:E2504 R5:R2504">
    <cfRule type="expression" dxfId="61" priority="21" stopIfTrue="1">
      <formula>IF(AND(E5="",$C5=$X$4),TRUE)</formula>
    </cfRule>
    <cfRule type="expression" dxfId="60" priority="22" stopIfTrue="1">
      <formula>IF(FIND("!",E5),TRUE)</formula>
    </cfRule>
  </conditionalFormatting>
  <conditionalFormatting sqref="F27:F2504">
    <cfRule type="expression" dxfId="59" priority="19" stopIfTrue="1">
      <formula>IF(AND(LEN($A27)&gt;0,$A27&lt;&gt;$F27),TRUE,FALSE)</formula>
    </cfRule>
  </conditionalFormatting>
  <conditionalFormatting sqref="G27:G2504">
    <cfRule type="expression" dxfId="58" priority="36" stopIfTrue="1">
      <formula>IF(FIND("Enter smelter details",G27),TRUE)</formula>
    </cfRule>
  </conditionalFormatting>
  <conditionalFormatting sqref="D5:D26">
    <cfRule type="expression" dxfId="17" priority="13"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conditionalFormatting sqref="E5:E26">
    <cfRule type="expression" dxfId="14" priority="11" stopIfTrue="1">
      <formula>IF(AND(E5="",$C5=$X$4),TRUE)</formula>
    </cfRule>
    <cfRule type="expression" dxfId="13" priority="12" stopIfTrue="1">
      <formula>IF(FIND("!",E5),TRUE)</formula>
    </cfRule>
  </conditionalFormatting>
  <conditionalFormatting sqref="F5:F26">
    <cfRule type="expression" dxfId="12" priority="10" stopIfTrue="1">
      <formula>IF(AND(LEN($A5)&gt;0,$A5&lt;&gt;$F5),TRUE,FALSE)</formula>
    </cfRule>
  </conditionalFormatting>
  <conditionalFormatting sqref="G5:G26">
    <cfRule type="expression" dxfId="11" priority="16" stopIfTrue="1">
      <formula>IF(FIND("Enter smelter details",G5),TRUE)</formula>
    </cfRule>
  </conditionalFormatting>
  <conditionalFormatting sqref="B25:B26">
    <cfRule type="expression" dxfId="10" priority="8" stopIfTrue="1">
      <formula>IF(B25="",TRUE)</formula>
    </cfRule>
    <cfRule type="expression" dxfId="9" priority="9" stopIfTrue="1">
      <formula>IF(AND(COUNTIF(MetalSmelter,B25&amp;C25)=0,LEN(C25)&gt;0),TRUE,FALSE)</formula>
    </cfRule>
  </conditionalFormatting>
  <conditionalFormatting sqref="C25:C26">
    <cfRule type="expression" dxfId="8" priority="7" stopIfTrue="1">
      <formula>IF(AND(B25&lt;&gt;"",C25=""),TRUE)</formula>
    </cfRule>
  </conditionalFormatting>
  <conditionalFormatting sqref="B20:B24 B5:B18">
    <cfRule type="expression" dxfId="7" priority="5" stopIfTrue="1">
      <formula>IF(B5="",TRUE)</formula>
    </cfRule>
    <cfRule type="expression" dxfId="6" priority="6" stopIfTrue="1">
      <formula>IF(AND(COUNTIF(MetalSmelter,B5&amp;C5)=0,LEN(C5)&gt;0),TRUE,FALSE)</formula>
    </cfRule>
  </conditionalFormatting>
  <conditionalFormatting sqref="C20:C24 C5:C18">
    <cfRule type="expression" dxfId="5" priority="4" stopIfTrue="1">
      <formula>IF(AND(B5&lt;&gt;"",C5=""),TRUE)</formula>
    </cfRule>
  </conditionalFormatting>
  <conditionalFormatting sqref="B19">
    <cfRule type="expression" dxfId="4" priority="2" stopIfTrue="1">
      <formula>IF(B19="",TRUE)</formula>
    </cfRule>
    <cfRule type="expression" dxfId="3" priority="3" stopIfTrue="1">
      <formula>IF(AND(COUNTIF(MetalSmelter,B19&amp;C19)=0,LEN(C19)&gt;0),TRUE,FALSE)</formula>
    </cfRule>
  </conditionalFormatting>
  <conditionalFormatting sqref="C19">
    <cfRule type="expression" dxfId="2" priority="1" stopIfTrue="1">
      <formula>IF(AND(B19&lt;&gt;"",C19=""),TRUE)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Günther Ernst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guenther.ernst@diehl.com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+49 911 5704161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guenther.ernst@diehl.com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https://www.diehl.com/cms/files/Diehl_Brass_Solutions_GPC_production-material_06.2021.pdf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57" priority="347" stopIfTrue="1">
      <formula>$F4=0</formula>
    </cfRule>
    <cfRule type="expression" dxfId="56" priority="348" stopIfTrue="1">
      <formula>$H4=0</formula>
    </cfRule>
    <cfRule type="expression" dxfId="55" priority="349" stopIfTrue="1">
      <formula>$H4=1</formula>
    </cfRule>
  </conditionalFormatting>
  <conditionalFormatting sqref="A5:A13">
    <cfRule type="expression" dxfId="54" priority="49" stopIfTrue="1">
      <formula>$F5=0</formula>
    </cfRule>
    <cfRule type="expression" dxfId="53" priority="50" stopIfTrue="1">
      <formula>AND($F5=1,$G5=0)</formula>
    </cfRule>
    <cfRule type="expression" dxfId="52" priority="51" stopIfTrue="1">
      <formula>AND($F5&lt;&gt;0,$G5&lt;&gt;0)</formula>
    </cfRule>
  </conditionalFormatting>
  <conditionalFormatting sqref="A29:A32">
    <cfRule type="expression" dxfId="51" priority="2" stopIfTrue="1">
      <formula>$F29=0</formula>
    </cfRule>
    <cfRule type="expression" dxfId="50" priority="3" stopIfTrue="1">
      <formula>$H29=0</formula>
    </cfRule>
    <cfRule type="expression" dxfId="49" priority="4" stopIfTrue="1">
      <formula>$H29=1</formula>
    </cfRule>
  </conditionalFormatting>
  <conditionalFormatting sqref="B65:B69">
    <cfRule type="expression" dxfId="48" priority="1" stopIfTrue="1">
      <formula>IF(F65=0,TRUE)</formula>
    </cfRule>
  </conditionalFormatting>
  <conditionalFormatting sqref="D56">
    <cfRule type="expression" dxfId="4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0" sqref="D10"/>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894</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9" t="str">
        <f ca="1">OFFSET(L!$C$1,MATCH("General"&amp;"Cpy",L!$A:$A,0)-1,SL,,)</f>
        <v>© 2023 Responsible Minerals Initiative. All rights reserved.</v>
      </c>
      <c r="C2006" s="389"/>
      <c r="D2006" s="389"/>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4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infopath/2007/PartnerControls"/>
    <ds:schemaRef ds:uri="http://purl.org/dc/terms/"/>
    <ds:schemaRef ds:uri="a54701f6-876b-4337-a24e-543e1bd311e6"/>
    <ds:schemaRef ds:uri="http://schemas.microsoft.com/office/2006/documentManagement/types"/>
    <ds:schemaRef ds:uri="http://schemas.openxmlformats.org/package/2006/metadata/core-properties"/>
    <ds:schemaRef ds:uri="6e8a5f3d-031c-4996-804e-0e28298fe1e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2023-05-31T12:05:44Z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